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255" windowWidth="12120" windowHeight="7200" tabRatio="845" activeTab="5"/>
  </bookViews>
  <sheets>
    <sheet name="Opci dio" sheetId="6" r:id="rId1"/>
    <sheet name="Prihodi" sheetId="1" r:id="rId2"/>
    <sheet name="Rashodi" sheetId="2" r:id="rId3"/>
    <sheet name="Racun zaduzivanja" sheetId="3" r:id="rId4"/>
    <sheet name="Posebni dio" sheetId="8" r:id="rId5"/>
    <sheet name="Zadnja" sheetId="7" r:id="rId6"/>
  </sheets>
  <externalReferences>
    <externalReference r:id="rId7"/>
    <externalReference r:id="rId8"/>
    <externalReference r:id="rId9"/>
  </externalReferences>
  <definedNames>
    <definedName name="_xlnm._FilterDatabase" localSheetId="4" hidden="1">'Posebni dio'!$D$1:$D$804</definedName>
    <definedName name="_xlnm._FilterDatabase" localSheetId="1" hidden="1">Prihodi!$D$1:$D$56</definedName>
    <definedName name="_xlnm.Print_Titles" localSheetId="1">Prihodi!$9:$9</definedName>
    <definedName name="_xlnm.Print_Titles" localSheetId="3">'Racun zaduzivanja'!$10:$10</definedName>
    <definedName name="_xlnm.Print_Titles" localSheetId="2">Rashodi!$4:$4</definedName>
    <definedName name="NoviPlan">Prihodi!#REF!</definedName>
    <definedName name="Numeracija">Prihodi!$9:$9</definedName>
    <definedName name="Odjeljak">Prihodi!$D:$D</definedName>
    <definedName name="Ostvarenje">Prihodi!#REF!</definedName>
    <definedName name="_xlnm.Print_Area" localSheetId="4">'Posebni dio'!$A$1:$J$791</definedName>
    <definedName name="_xlnm.Print_Area" localSheetId="3">'Racun zaduzivanja'!$A$1:$H$39</definedName>
    <definedName name="Podskupina">Prihodi!$C:$C</definedName>
    <definedName name="Skupina">Prihodi!$B:$B</definedName>
    <definedName name="StariPlan">Prihodi!#REF!</definedName>
    <definedName name="Vrsta">Prihodi!$E:$E</definedName>
    <definedName name="Zaglavlje">Prihodi!$8:$8</definedName>
  </definedNames>
  <calcPr calcId="124519"/>
</workbook>
</file>

<file path=xl/calcChain.xml><?xml version="1.0" encoding="utf-8"?>
<calcChain xmlns="http://schemas.openxmlformats.org/spreadsheetml/2006/main">
  <c r="D26" i="6"/>
  <c r="D27"/>
  <c r="D21"/>
  <c r="D13"/>
  <c r="J117" i="8" l="1"/>
  <c r="J125"/>
  <c r="H125"/>
  <c r="H124" s="1"/>
  <c r="H123" s="1"/>
  <c r="H11" i="3"/>
  <c r="F11"/>
  <c r="I762" i="8"/>
  <c r="J404"/>
  <c r="J317"/>
  <c r="J258"/>
  <c r="J257"/>
  <c r="J256"/>
  <c r="J230"/>
  <c r="I125" l="1"/>
  <c r="J124"/>
  <c r="I124" s="1"/>
  <c r="J123" l="1"/>
  <c r="I123" l="1"/>
  <c r="H38" i="1" l="1"/>
  <c r="H37"/>
  <c r="H34"/>
  <c r="H33"/>
  <c r="H30"/>
  <c r="H29"/>
  <c r="H25"/>
  <c r="H28"/>
  <c r="H24"/>
  <c r="H21"/>
  <c r="H46"/>
  <c r="J741" i="8"/>
  <c r="H741"/>
  <c r="J434"/>
  <c r="J417"/>
  <c r="J412"/>
  <c r="J410"/>
  <c r="J395"/>
  <c r="J390"/>
  <c r="J385"/>
  <c r="J380"/>
  <c r="J375"/>
  <c r="J370"/>
  <c r="J365"/>
  <c r="J360"/>
  <c r="J354"/>
  <c r="J348"/>
  <c r="J236"/>
  <c r="J210"/>
  <c r="J202"/>
  <c r="J196"/>
  <c r="J188"/>
  <c r="J181"/>
  <c r="J174"/>
  <c r="J168"/>
  <c r="J160"/>
  <c r="J153"/>
  <c r="J145"/>
  <c r="J138"/>
  <c r="J130"/>
  <c r="J111"/>
  <c r="J100"/>
  <c r="J90"/>
  <c r="J79"/>
  <c r="J72"/>
  <c r="J65"/>
  <c r="J60"/>
  <c r="J53"/>
  <c r="J45"/>
  <c r="J39"/>
  <c r="J32"/>
  <c r="J27"/>
  <c r="J788"/>
  <c r="J781"/>
  <c r="J773"/>
  <c r="J767"/>
  <c r="J761"/>
  <c r="J752"/>
  <c r="J749"/>
  <c r="J734"/>
  <c r="J731"/>
  <c r="J721"/>
  <c r="J715"/>
  <c r="J705"/>
  <c r="J703"/>
  <c r="J697"/>
  <c r="J690"/>
  <c r="J684"/>
  <c r="J677"/>
  <c r="J673"/>
  <c r="J666"/>
  <c r="J660"/>
  <c r="J655"/>
  <c r="J650"/>
  <c r="J646"/>
  <c r="J637"/>
  <c r="J630"/>
  <c r="J625"/>
  <c r="J620"/>
  <c r="J615"/>
  <c r="J608"/>
  <c r="J599"/>
  <c r="J592"/>
  <c r="J585"/>
  <c r="J580"/>
  <c r="J574"/>
  <c r="J569"/>
  <c r="J560"/>
  <c r="J526"/>
  <c r="J520"/>
  <c r="J422"/>
  <c r="J421" s="1"/>
  <c r="J420" s="1"/>
  <c r="J429"/>
  <c r="J444"/>
  <c r="J439"/>
  <c r="J458"/>
  <c r="J465"/>
  <c r="J471"/>
  <c r="J482"/>
  <c r="J489"/>
  <c r="J496"/>
  <c r="J503"/>
  <c r="J511"/>
  <c r="J538"/>
  <c r="J544"/>
  <c r="J553"/>
  <c r="J476"/>
  <c r="H476"/>
  <c r="I477"/>
  <c r="J449"/>
  <c r="J448" s="1"/>
  <c r="I450"/>
  <c r="H449"/>
  <c r="I449" s="1"/>
  <c r="I423"/>
  <c r="H422"/>
  <c r="I338"/>
  <c r="J337"/>
  <c r="H337"/>
  <c r="H336" s="1"/>
  <c r="I335"/>
  <c r="J334"/>
  <c r="H334"/>
  <c r="J333"/>
  <c r="H333"/>
  <c r="J310"/>
  <c r="I311"/>
  <c r="H310"/>
  <c r="H309" s="1"/>
  <c r="H308" s="1"/>
  <c r="J316"/>
  <c r="J315" s="1"/>
  <c r="J327"/>
  <c r="J324"/>
  <c r="J283"/>
  <c r="J276"/>
  <c r="J272"/>
  <c r="J265"/>
  <c r="J260"/>
  <c r="J254"/>
  <c r="J249"/>
  <c r="J305"/>
  <c r="J297"/>
  <c r="J291"/>
  <c r="J290" s="1"/>
  <c r="J289" s="1"/>
  <c r="I292"/>
  <c r="H291"/>
  <c r="I291" s="1"/>
  <c r="H448" l="1"/>
  <c r="H447" s="1"/>
  <c r="I422"/>
  <c r="J152"/>
  <c r="H290"/>
  <c r="J447"/>
  <c r="H332"/>
  <c r="H330" s="1"/>
  <c r="I334"/>
  <c r="I337"/>
  <c r="H421"/>
  <c r="I333"/>
  <c r="J336"/>
  <c r="I336" s="1"/>
  <c r="J313"/>
  <c r="I448" l="1"/>
  <c r="I447"/>
  <c r="I290"/>
  <c r="H289"/>
  <c r="I421"/>
  <c r="H420"/>
  <c r="I420" s="1"/>
  <c r="J332"/>
  <c r="I310"/>
  <c r="J309"/>
  <c r="I332" l="1"/>
  <c r="J330"/>
  <c r="I330" s="1"/>
  <c r="I309"/>
  <c r="J308"/>
  <c r="I308" s="1"/>
  <c r="J217" l="1"/>
  <c r="I225"/>
  <c r="H224"/>
  <c r="I224" s="1"/>
  <c r="J223"/>
  <c r="J222" s="1"/>
  <c r="I148"/>
  <c r="I82"/>
  <c r="I81"/>
  <c r="I80"/>
  <c r="H79"/>
  <c r="I79" s="1"/>
  <c r="J78"/>
  <c r="J77" s="1"/>
  <c r="J75" s="1"/>
  <c r="H47" i="2"/>
  <c r="G47" s="1"/>
  <c r="H41"/>
  <c r="G41" s="1"/>
  <c r="H38"/>
  <c r="H31"/>
  <c r="H28"/>
  <c r="H25"/>
  <c r="H21"/>
  <c r="H14"/>
  <c r="H9"/>
  <c r="H7" s="1"/>
  <c r="J20" i="8"/>
  <c r="H5" i="3"/>
  <c r="E21" i="6" s="1"/>
  <c r="H25" i="3"/>
  <c r="H20" s="1"/>
  <c r="E27" i="6" s="1"/>
  <c r="G27" i="3"/>
  <c r="H16"/>
  <c r="H45" i="1"/>
  <c r="H42"/>
  <c r="G38"/>
  <c r="H32"/>
  <c r="G30"/>
  <c r="G28"/>
  <c r="H23"/>
  <c r="G20"/>
  <c r="H17"/>
  <c r="G17" s="1"/>
  <c r="H16"/>
  <c r="H15"/>
  <c r="G15" s="1"/>
  <c r="I789" i="8"/>
  <c r="I782"/>
  <c r="I775"/>
  <c r="I774"/>
  <c r="I769"/>
  <c r="I768"/>
  <c r="I766"/>
  <c r="I765"/>
  <c r="I764"/>
  <c r="I763"/>
  <c r="I753"/>
  <c r="I751"/>
  <c r="I750"/>
  <c r="I743"/>
  <c r="I742"/>
  <c r="I735"/>
  <c r="I733"/>
  <c r="I732"/>
  <c r="I723"/>
  <c r="I722"/>
  <c r="I717"/>
  <c r="I716"/>
  <c r="I707"/>
  <c r="I706"/>
  <c r="I704"/>
  <c r="I699"/>
  <c r="I698"/>
  <c r="I691"/>
  <c r="I686"/>
  <c r="I685"/>
  <c r="I680"/>
  <c r="I679"/>
  <c r="I678"/>
  <c r="I676"/>
  <c r="I675"/>
  <c r="I674"/>
  <c r="I667"/>
  <c r="I662"/>
  <c r="I661"/>
  <c r="I656"/>
  <c r="I654"/>
  <c r="I653"/>
  <c r="I652"/>
  <c r="I651"/>
  <c r="I649"/>
  <c r="I648"/>
  <c r="I647"/>
  <c r="I638"/>
  <c r="I631"/>
  <c r="I626"/>
  <c r="I621"/>
  <c r="I616"/>
  <c r="I610"/>
  <c r="I609"/>
  <c r="I600"/>
  <c r="I593"/>
  <c r="I586"/>
  <c r="I581"/>
  <c r="I576"/>
  <c r="I575"/>
  <c r="I570"/>
  <c r="I561"/>
  <c r="I554"/>
  <c r="I545"/>
  <c r="I528"/>
  <c r="I527"/>
  <c r="I522"/>
  <c r="I521"/>
  <c r="I512"/>
  <c r="I505"/>
  <c r="I504"/>
  <c r="I497"/>
  <c r="I492"/>
  <c r="I491"/>
  <c r="I490"/>
  <c r="I483"/>
  <c r="I478"/>
  <c r="I472"/>
  <c r="I467"/>
  <c r="I466"/>
  <c r="I461"/>
  <c r="I460"/>
  <c r="I459"/>
  <c r="I445"/>
  <c r="I440"/>
  <c r="I435"/>
  <c r="I430"/>
  <c r="I418"/>
  <c r="I413"/>
  <c r="I411"/>
  <c r="I406"/>
  <c r="I405"/>
  <c r="I396"/>
  <c r="I391"/>
  <c r="I386"/>
  <c r="I381"/>
  <c r="I376"/>
  <c r="I371"/>
  <c r="I366"/>
  <c r="I361"/>
  <c r="I356"/>
  <c r="I355"/>
  <c r="I350"/>
  <c r="I349"/>
  <c r="I328"/>
  <c r="I325"/>
  <c r="I318"/>
  <c r="I306"/>
  <c r="I299"/>
  <c r="I298"/>
  <c r="I285"/>
  <c r="I284"/>
  <c r="I277"/>
  <c r="I274"/>
  <c r="I273"/>
  <c r="I266"/>
  <c r="I261"/>
  <c r="I258"/>
  <c r="I257"/>
  <c r="I256"/>
  <c r="I255"/>
  <c r="I252"/>
  <c r="I251"/>
  <c r="I250"/>
  <c r="I239"/>
  <c r="I238"/>
  <c r="I237"/>
  <c r="I235"/>
  <c r="I234"/>
  <c r="I233"/>
  <c r="I232"/>
  <c r="I231"/>
  <c r="I220"/>
  <c r="I219"/>
  <c r="I218"/>
  <c r="I216"/>
  <c r="I215"/>
  <c r="I214"/>
  <c r="I213"/>
  <c r="I212"/>
  <c r="I211"/>
  <c r="I205"/>
  <c r="I204"/>
  <c r="I203"/>
  <c r="I201"/>
  <c r="I200"/>
  <c r="I199"/>
  <c r="I198"/>
  <c r="I197"/>
  <c r="I191"/>
  <c r="I190"/>
  <c r="I189"/>
  <c r="I187"/>
  <c r="I186"/>
  <c r="I185"/>
  <c r="I184"/>
  <c r="I183"/>
  <c r="I182"/>
  <c r="I176"/>
  <c r="I175"/>
  <c r="I173"/>
  <c r="I172"/>
  <c r="I171"/>
  <c r="I170"/>
  <c r="I169"/>
  <c r="I163"/>
  <c r="I162"/>
  <c r="I161"/>
  <c r="I159"/>
  <c r="I158"/>
  <c r="I157"/>
  <c r="I156"/>
  <c r="I155"/>
  <c r="I154"/>
  <c r="I126"/>
  <c r="I147"/>
  <c r="I146"/>
  <c r="I144"/>
  <c r="I143"/>
  <c r="I142"/>
  <c r="I141"/>
  <c r="I140"/>
  <c r="I139"/>
  <c r="I133"/>
  <c r="I132"/>
  <c r="I131"/>
  <c r="I121"/>
  <c r="I120"/>
  <c r="I119"/>
  <c r="I118"/>
  <c r="I116"/>
  <c r="I115"/>
  <c r="I114"/>
  <c r="I113"/>
  <c r="I112"/>
  <c r="I102"/>
  <c r="I101"/>
  <c r="I94"/>
  <c r="I93"/>
  <c r="I92"/>
  <c r="I91"/>
  <c r="I73"/>
  <c r="I66"/>
  <c r="I61"/>
  <c r="I54"/>
  <c r="I49"/>
  <c r="I48"/>
  <c r="I47"/>
  <c r="I46"/>
  <c r="I41"/>
  <c r="I40"/>
  <c r="I33"/>
  <c r="I28"/>
  <c r="I23"/>
  <c r="I22"/>
  <c r="I21"/>
  <c r="I19"/>
  <c r="G26" i="3"/>
  <c r="G23"/>
  <c r="G22"/>
  <c r="G18"/>
  <c r="G17"/>
  <c r="G14"/>
  <c r="G5"/>
  <c r="G4"/>
  <c r="G48" i="2"/>
  <c r="G45"/>
  <c r="G44"/>
  <c r="G43"/>
  <c r="G42"/>
  <c r="G39"/>
  <c r="G34"/>
  <c r="G33"/>
  <c r="G32"/>
  <c r="G29"/>
  <c r="G26"/>
  <c r="G23"/>
  <c r="G22"/>
  <c r="G21"/>
  <c r="G19"/>
  <c r="G17"/>
  <c r="G16"/>
  <c r="G15"/>
  <c r="G12"/>
  <c r="G11"/>
  <c r="G10"/>
  <c r="G46" i="1"/>
  <c r="G43"/>
  <c r="G37"/>
  <c r="G34"/>
  <c r="G33"/>
  <c r="G25"/>
  <c r="G24"/>
  <c r="G21"/>
  <c r="G16"/>
  <c r="D28" i="6"/>
  <c r="F41" i="2"/>
  <c r="F31"/>
  <c r="G31" s="1"/>
  <c r="F21"/>
  <c r="F9"/>
  <c r="G9" s="1"/>
  <c r="J488" i="8"/>
  <c r="J487" s="1"/>
  <c r="J495"/>
  <c r="J494" s="1"/>
  <c r="H489"/>
  <c r="H496"/>
  <c r="I496" s="1"/>
  <c r="H404"/>
  <c r="I404" s="1"/>
  <c r="J537"/>
  <c r="J536" s="1"/>
  <c r="J543"/>
  <c r="J541" s="1"/>
  <c r="J552"/>
  <c r="J551" s="1"/>
  <c r="J549" s="1"/>
  <c r="J559"/>
  <c r="J558" s="1"/>
  <c r="J556" s="1"/>
  <c r="J568"/>
  <c r="J567" s="1"/>
  <c r="J573"/>
  <c r="J579"/>
  <c r="J578" s="1"/>
  <c r="J584"/>
  <c r="J583" s="1"/>
  <c r="J591"/>
  <c r="J590" s="1"/>
  <c r="J588" s="1"/>
  <c r="J598"/>
  <c r="J606"/>
  <c r="J604" s="1"/>
  <c r="J614"/>
  <c r="J613" s="1"/>
  <c r="J619"/>
  <c r="J618" s="1"/>
  <c r="J624"/>
  <c r="J623" s="1"/>
  <c r="J629"/>
  <c r="J628" s="1"/>
  <c r="J636"/>
  <c r="J635" s="1"/>
  <c r="J645"/>
  <c r="J644" s="1"/>
  <c r="J659"/>
  <c r="J658" s="1"/>
  <c r="J665"/>
  <c r="J664" s="1"/>
  <c r="J672"/>
  <c r="J671" s="1"/>
  <c r="J683"/>
  <c r="J682" s="1"/>
  <c r="J689"/>
  <c r="J688" s="1"/>
  <c r="J696"/>
  <c r="J695" s="1"/>
  <c r="J702"/>
  <c r="J701" s="1"/>
  <c r="J714"/>
  <c r="J713" s="1"/>
  <c r="J720"/>
  <c r="J719" s="1"/>
  <c r="J730"/>
  <c r="J729" s="1"/>
  <c r="J740"/>
  <c r="J739" s="1"/>
  <c r="J737" s="1"/>
  <c r="J748"/>
  <c r="J747" s="1"/>
  <c r="J760"/>
  <c r="J759" s="1"/>
  <c r="J772"/>
  <c r="J771" s="1"/>
  <c r="J780"/>
  <c r="J779" s="1"/>
  <c r="J777" s="1"/>
  <c r="J787"/>
  <c r="J786" s="1"/>
  <c r="J784" s="1"/>
  <c r="J347"/>
  <c r="J346" s="1"/>
  <c r="J353"/>
  <c r="J352" s="1"/>
  <c r="J359"/>
  <c r="J358" s="1"/>
  <c r="J364"/>
  <c r="J363" s="1"/>
  <c r="J369"/>
  <c r="J368" s="1"/>
  <c r="J374"/>
  <c r="J373" s="1"/>
  <c r="J379"/>
  <c r="J378" s="1"/>
  <c r="J384"/>
  <c r="J383" s="1"/>
  <c r="J389"/>
  <c r="J388" s="1"/>
  <c r="J394"/>
  <c r="J393" s="1"/>
  <c r="J403"/>
  <c r="J402" s="1"/>
  <c r="J409"/>
  <c r="J408" s="1"/>
  <c r="J416"/>
  <c r="J415" s="1"/>
  <c r="J428"/>
  <c r="J427" s="1"/>
  <c r="J433"/>
  <c r="J432" s="1"/>
  <c r="J438"/>
  <c r="J443"/>
  <c r="J442" s="1"/>
  <c r="J457"/>
  <c r="J456" s="1"/>
  <c r="J464"/>
  <c r="J463" s="1"/>
  <c r="J470"/>
  <c r="J469" s="1"/>
  <c r="J475"/>
  <c r="J474" s="1"/>
  <c r="J481"/>
  <c r="J480" s="1"/>
  <c r="J502"/>
  <c r="J501" s="1"/>
  <c r="J499" s="1"/>
  <c r="J510"/>
  <c r="J509" s="1"/>
  <c r="J507" s="1"/>
  <c r="J519"/>
  <c r="J518" s="1"/>
  <c r="J525"/>
  <c r="J524" s="1"/>
  <c r="J248"/>
  <c r="J247" s="1"/>
  <c r="J264"/>
  <c r="J263" s="1"/>
  <c r="J271"/>
  <c r="J270" s="1"/>
  <c r="J282"/>
  <c r="J281" s="1"/>
  <c r="J296"/>
  <c r="J304"/>
  <c r="J303" s="1"/>
  <c r="J301" s="1"/>
  <c r="J323"/>
  <c r="J326"/>
  <c r="J26"/>
  <c r="J25" s="1"/>
  <c r="J31"/>
  <c r="J30" s="1"/>
  <c r="J38"/>
  <c r="J37" s="1"/>
  <c r="J44"/>
  <c r="J43" s="1"/>
  <c r="J52"/>
  <c r="J59"/>
  <c r="J58" s="1"/>
  <c r="J64"/>
  <c r="J63" s="1"/>
  <c r="J71"/>
  <c r="J89"/>
  <c r="J99"/>
  <c r="J96" s="1"/>
  <c r="J110"/>
  <c r="J109" s="1"/>
  <c r="J129"/>
  <c r="J128" s="1"/>
  <c r="J137"/>
  <c r="J136" s="1"/>
  <c r="J151"/>
  <c r="J150" s="1"/>
  <c r="J167"/>
  <c r="J166" s="1"/>
  <c r="J165" s="1"/>
  <c r="J180"/>
  <c r="J179" s="1"/>
  <c r="J178" s="1"/>
  <c r="J195"/>
  <c r="J194" s="1"/>
  <c r="J193" s="1"/>
  <c r="J229"/>
  <c r="J228" s="1"/>
  <c r="J227" s="1"/>
  <c r="J607"/>
  <c r="H608"/>
  <c r="I608" s="1"/>
  <c r="H615"/>
  <c r="I615" s="1"/>
  <c r="H620"/>
  <c r="I620" s="1"/>
  <c r="H625"/>
  <c r="H630"/>
  <c r="I630" s="1"/>
  <c r="H637"/>
  <c r="I637" s="1"/>
  <c r="H520"/>
  <c r="I520" s="1"/>
  <c r="H526"/>
  <c r="I526" s="1"/>
  <c r="H458"/>
  <c r="I458" s="1"/>
  <c r="H465"/>
  <c r="I465" s="1"/>
  <c r="H471"/>
  <c r="I471" s="1"/>
  <c r="H475"/>
  <c r="H474" s="1"/>
  <c r="H482"/>
  <c r="H481" s="1"/>
  <c r="H480" s="1"/>
  <c r="H715"/>
  <c r="I715" s="1"/>
  <c r="H721"/>
  <c r="H720" s="1"/>
  <c r="H719" s="1"/>
  <c r="H697"/>
  <c r="H703"/>
  <c r="I703" s="1"/>
  <c r="H705"/>
  <c r="I705" s="1"/>
  <c r="H145"/>
  <c r="I145" s="1"/>
  <c r="H138"/>
  <c r="I138" s="1"/>
  <c r="H236"/>
  <c r="I236" s="1"/>
  <c r="H217"/>
  <c r="H202"/>
  <c r="I202" s="1"/>
  <c r="H188"/>
  <c r="I188" s="1"/>
  <c r="H174"/>
  <c r="I174" s="1"/>
  <c r="H160"/>
  <c r="I160" s="1"/>
  <c r="H117"/>
  <c r="I117" s="1"/>
  <c r="F14" i="1"/>
  <c r="H539" i="8"/>
  <c r="H538" s="1"/>
  <c r="H537" s="1"/>
  <c r="H536" s="1"/>
  <c r="H544"/>
  <c r="H553"/>
  <c r="H552" s="1"/>
  <c r="H560"/>
  <c r="H559" s="1"/>
  <c r="H558" s="1"/>
  <c r="H569"/>
  <c r="I569" s="1"/>
  <c r="H574"/>
  <c r="I574" s="1"/>
  <c r="H580"/>
  <c r="H579" s="1"/>
  <c r="H578" s="1"/>
  <c r="I578" s="1"/>
  <c r="H585"/>
  <c r="H592"/>
  <c r="H591" s="1"/>
  <c r="H590" s="1"/>
  <c r="H588" s="1"/>
  <c r="H599"/>
  <c r="H598" s="1"/>
  <c r="H597" s="1"/>
  <c r="H646"/>
  <c r="I646" s="1"/>
  <c r="H650"/>
  <c r="I650" s="1"/>
  <c r="H655"/>
  <c r="I655" s="1"/>
  <c r="H660"/>
  <c r="I660" s="1"/>
  <c r="H666"/>
  <c r="I666" s="1"/>
  <c r="H673"/>
  <c r="I673" s="1"/>
  <c r="H677"/>
  <c r="I677" s="1"/>
  <c r="H684"/>
  <c r="I684" s="1"/>
  <c r="H690"/>
  <c r="H731"/>
  <c r="I731" s="1"/>
  <c r="H734"/>
  <c r="I734" s="1"/>
  <c r="I741"/>
  <c r="H749"/>
  <c r="I749" s="1"/>
  <c r="H752"/>
  <c r="I752" s="1"/>
  <c r="H761"/>
  <c r="I761" s="1"/>
  <c r="H767"/>
  <c r="I767" s="1"/>
  <c r="H773"/>
  <c r="I773" s="1"/>
  <c r="H781"/>
  <c r="H780" s="1"/>
  <c r="H788"/>
  <c r="I788" s="1"/>
  <c r="H348"/>
  <c r="H347" s="1"/>
  <c r="H346" s="1"/>
  <c r="H354"/>
  <c r="H360"/>
  <c r="I360" s="1"/>
  <c r="H365"/>
  <c r="I365" s="1"/>
  <c r="H370"/>
  <c r="H369" s="1"/>
  <c r="H375"/>
  <c r="I375" s="1"/>
  <c r="H380"/>
  <c r="H379" s="1"/>
  <c r="H378" s="1"/>
  <c r="H385"/>
  <c r="H390"/>
  <c r="I390" s="1"/>
  <c r="H395"/>
  <c r="I395" s="1"/>
  <c r="H410"/>
  <c r="I410" s="1"/>
  <c r="H412"/>
  <c r="I412" s="1"/>
  <c r="H417"/>
  <c r="I417" s="1"/>
  <c r="H429"/>
  <c r="I429" s="1"/>
  <c r="H434"/>
  <c r="I434" s="1"/>
  <c r="H439"/>
  <c r="I439" s="1"/>
  <c r="H444"/>
  <c r="H443" s="1"/>
  <c r="H442" s="1"/>
  <c r="H503"/>
  <c r="H511"/>
  <c r="H249"/>
  <c r="I249" s="1"/>
  <c r="H254"/>
  <c r="I254" s="1"/>
  <c r="H260"/>
  <c r="I260" s="1"/>
  <c r="H265"/>
  <c r="I265" s="1"/>
  <c r="H272"/>
  <c r="I272" s="1"/>
  <c r="H276"/>
  <c r="I276" s="1"/>
  <c r="H283"/>
  <c r="I283" s="1"/>
  <c r="H297"/>
  <c r="I297" s="1"/>
  <c r="H305"/>
  <c r="I305" s="1"/>
  <c r="H317"/>
  <c r="H316" s="1"/>
  <c r="H324"/>
  <c r="H323" s="1"/>
  <c r="H327"/>
  <c r="H326" s="1"/>
  <c r="H18"/>
  <c r="H17" s="1"/>
  <c r="H16" s="1"/>
  <c r="H27"/>
  <c r="H26" s="1"/>
  <c r="H25" s="1"/>
  <c r="H32"/>
  <c r="H39"/>
  <c r="H38" s="1"/>
  <c r="H37" s="1"/>
  <c r="H45"/>
  <c r="I45" s="1"/>
  <c r="H53"/>
  <c r="I53" s="1"/>
  <c r="H60"/>
  <c r="I60" s="1"/>
  <c r="H65"/>
  <c r="H72"/>
  <c r="I72" s="1"/>
  <c r="H90"/>
  <c r="H89" s="1"/>
  <c r="H88" s="1"/>
  <c r="H100"/>
  <c r="I100" s="1"/>
  <c r="H111"/>
  <c r="I111" s="1"/>
  <c r="H130"/>
  <c r="I130" s="1"/>
  <c r="H153"/>
  <c r="I153" s="1"/>
  <c r="H168"/>
  <c r="H167" s="1"/>
  <c r="H166" s="1"/>
  <c r="H165" s="1"/>
  <c r="H181"/>
  <c r="I181" s="1"/>
  <c r="H196"/>
  <c r="I196" s="1"/>
  <c r="H210"/>
  <c r="I210" s="1"/>
  <c r="H230"/>
  <c r="I230" s="1"/>
  <c r="H36" i="2"/>
  <c r="F18"/>
  <c r="F14" s="1"/>
  <c r="F7" s="1"/>
  <c r="C28" i="6"/>
  <c r="C21"/>
  <c r="F19" i="1"/>
  <c r="F23"/>
  <c r="F29"/>
  <c r="G29" s="1"/>
  <c r="F32"/>
  <c r="F36"/>
  <c r="F42"/>
  <c r="F40" s="1"/>
  <c r="F45"/>
  <c r="F25" i="2"/>
  <c r="G25" s="1"/>
  <c r="F28"/>
  <c r="G28" s="1"/>
  <c r="F38"/>
  <c r="G38" s="1"/>
  <c r="F47"/>
  <c r="H13" i="3"/>
  <c r="F25"/>
  <c r="F20" s="1"/>
  <c r="F13"/>
  <c r="F16"/>
  <c r="G16" s="1"/>
  <c r="H438" i="8"/>
  <c r="H437" s="1"/>
  <c r="I476"/>
  <c r="H740"/>
  <c r="H739" s="1"/>
  <c r="H19" i="1"/>
  <c r="G19" s="1"/>
  <c r="H27"/>
  <c r="H36"/>
  <c r="G36" s="1"/>
  <c r="I380" i="8" l="1"/>
  <c r="H665"/>
  <c r="H664" s="1"/>
  <c r="I664" s="1"/>
  <c r="I560"/>
  <c r="H296"/>
  <c r="I296" s="1"/>
  <c r="I444"/>
  <c r="H495"/>
  <c r="H619"/>
  <c r="I619" s="1"/>
  <c r="I580"/>
  <c r="I482"/>
  <c r="H137"/>
  <c r="H136" s="1"/>
  <c r="H135" s="1"/>
  <c r="I90"/>
  <c r="I370"/>
  <c r="H416"/>
  <c r="H415" s="1"/>
  <c r="I415" s="1"/>
  <c r="H110"/>
  <c r="H109" s="1"/>
  <c r="G32" i="1"/>
  <c r="F27"/>
  <c r="F12"/>
  <c r="F10" s="1"/>
  <c r="C12" i="6" s="1"/>
  <c r="I592" i="8"/>
  <c r="H470"/>
  <c r="H469" s="1"/>
  <c r="I721"/>
  <c r="H787"/>
  <c r="H786" s="1"/>
  <c r="H784" s="1"/>
  <c r="I784" s="1"/>
  <c r="H364"/>
  <c r="I364" s="1"/>
  <c r="H223"/>
  <c r="H222" s="1"/>
  <c r="I222" s="1"/>
  <c r="J108"/>
  <c r="I474"/>
  <c r="H573"/>
  <c r="H572" s="1"/>
  <c r="I591"/>
  <c r="I27"/>
  <c r="H152"/>
  <c r="H151" s="1"/>
  <c r="H150" s="1"/>
  <c r="I150" s="1"/>
  <c r="H389"/>
  <c r="H388" s="1"/>
  <c r="I388" s="1"/>
  <c r="H433"/>
  <c r="H432" s="1"/>
  <c r="H52"/>
  <c r="H51" s="1"/>
  <c r="H772"/>
  <c r="H771" s="1"/>
  <c r="I771" s="1"/>
  <c r="I324"/>
  <c r="H44"/>
  <c r="H43" s="1"/>
  <c r="I43" s="1"/>
  <c r="H195"/>
  <c r="H194" s="1"/>
  <c r="H193" s="1"/>
  <c r="I193" s="1"/>
  <c r="H428"/>
  <c r="H427" s="1"/>
  <c r="I427" s="1"/>
  <c r="J400"/>
  <c r="F29" i="3"/>
  <c r="H29"/>
  <c r="J294" i="8"/>
  <c r="J287" s="1"/>
  <c r="I599"/>
  <c r="H519"/>
  <c r="H518" s="1"/>
  <c r="I518" s="1"/>
  <c r="H614"/>
  <c r="H613" s="1"/>
  <c r="I613" s="1"/>
  <c r="H180"/>
  <c r="H179" s="1"/>
  <c r="H178" s="1"/>
  <c r="I178" s="1"/>
  <c r="H636"/>
  <c r="H635" s="1"/>
  <c r="H633" s="1"/>
  <c r="I470"/>
  <c r="I347"/>
  <c r="H618"/>
  <c r="I618" s="1"/>
  <c r="H525"/>
  <c r="I553"/>
  <c r="H304"/>
  <c r="H303" s="1"/>
  <c r="H301" s="1"/>
  <c r="I301" s="1"/>
  <c r="H607"/>
  <c r="I607" s="1"/>
  <c r="H629"/>
  <c r="H628" s="1"/>
  <c r="I628" s="1"/>
  <c r="I480"/>
  <c r="I781"/>
  <c r="H71"/>
  <c r="H68" s="1"/>
  <c r="H209"/>
  <c r="H208" s="1"/>
  <c r="H207" s="1"/>
  <c r="I326"/>
  <c r="I481"/>
  <c r="J322"/>
  <c r="J320" s="1"/>
  <c r="J757"/>
  <c r="J755" s="1"/>
  <c r="G14" i="2"/>
  <c r="G7"/>
  <c r="H5"/>
  <c r="G13" i="3"/>
  <c r="I378" i="8"/>
  <c r="I598"/>
  <c r="G18" i="2"/>
  <c r="I167" i="8"/>
  <c r="I720"/>
  <c r="G27" i="1"/>
  <c r="G25" i="3"/>
  <c r="J597" i="8"/>
  <c r="J595" s="1"/>
  <c r="I538"/>
  <c r="H568"/>
  <c r="H567" s="1"/>
  <c r="I567" s="1"/>
  <c r="H683"/>
  <c r="I317"/>
  <c r="I327"/>
  <c r="I348"/>
  <c r="H264"/>
  <c r="H263" s="1"/>
  <c r="I263" s="1"/>
  <c r="H403"/>
  <c r="H402" s="1"/>
  <c r="I402" s="1"/>
  <c r="I539"/>
  <c r="H748"/>
  <c r="H747" s="1"/>
  <c r="H745" s="1"/>
  <c r="I39"/>
  <c r="F36" i="2"/>
  <c r="F5" s="1"/>
  <c r="C13" i="6" s="1"/>
  <c r="C14" s="1"/>
  <c r="C32" s="1"/>
  <c r="I323" i="8"/>
  <c r="H14" i="1"/>
  <c r="G23"/>
  <c r="G45"/>
  <c r="I20" i="8"/>
  <c r="J18"/>
  <c r="J17" s="1"/>
  <c r="J16" s="1"/>
  <c r="I16" s="1"/>
  <c r="G20" i="3"/>
  <c r="I740" i="8"/>
  <c r="J669"/>
  <c r="J572"/>
  <c r="J547"/>
  <c r="J516"/>
  <c r="J514" s="1"/>
  <c r="I536"/>
  <c r="J534"/>
  <c r="J532" s="1"/>
  <c r="I379"/>
  <c r="I369"/>
  <c r="I346"/>
  <c r="I475"/>
  <c r="H368"/>
  <c r="I368" s="1"/>
  <c r="H779"/>
  <c r="I779" s="1"/>
  <c r="I780"/>
  <c r="J745"/>
  <c r="H322"/>
  <c r="H320" s="1"/>
  <c r="I590"/>
  <c r="I443"/>
  <c r="I579"/>
  <c r="I559"/>
  <c r="J70"/>
  <c r="J68" s="1"/>
  <c r="H271"/>
  <c r="H270" s="1"/>
  <c r="H268" s="1"/>
  <c r="H282"/>
  <c r="H281" s="1"/>
  <c r="H279" s="1"/>
  <c r="H99"/>
  <c r="H96" s="1"/>
  <c r="I96" s="1"/>
  <c r="I168"/>
  <c r="H606"/>
  <c r="H702"/>
  <c r="H701" s="1"/>
  <c r="I701" s="1"/>
  <c r="H730"/>
  <c r="H714"/>
  <c r="H659"/>
  <c r="H394"/>
  <c r="H129"/>
  <c r="H128" s="1"/>
  <c r="I128" s="1"/>
  <c r="H409"/>
  <c r="J727"/>
  <c r="J711"/>
  <c r="J709" s="1"/>
  <c r="J693"/>
  <c r="J633"/>
  <c r="J612"/>
  <c r="I719"/>
  <c r="H645"/>
  <c r="H644" s="1"/>
  <c r="I644" s="1"/>
  <c r="H464"/>
  <c r="H463" s="1"/>
  <c r="I463" s="1"/>
  <c r="H457"/>
  <c r="I588"/>
  <c r="I217"/>
  <c r="J344"/>
  <c r="J342" s="1"/>
  <c r="H595"/>
  <c r="H737"/>
  <c r="I737" s="1"/>
  <c r="I739"/>
  <c r="I442"/>
  <c r="J642"/>
  <c r="J454"/>
  <c r="I469"/>
  <c r="I537"/>
  <c r="H551"/>
  <c r="I552"/>
  <c r="H556"/>
  <c r="I556" s="1"/>
  <c r="I558"/>
  <c r="I289"/>
  <c r="H31"/>
  <c r="H30" s="1"/>
  <c r="I30" s="1"/>
  <c r="I32"/>
  <c r="I511"/>
  <c r="H510"/>
  <c r="I544"/>
  <c r="H543"/>
  <c r="I697"/>
  <c r="H696"/>
  <c r="I625"/>
  <c r="H624"/>
  <c r="I489"/>
  <c r="H488"/>
  <c r="H78"/>
  <c r="H77" s="1"/>
  <c r="H672"/>
  <c r="H248"/>
  <c r="H247" s="1"/>
  <c r="I247" s="1"/>
  <c r="H229"/>
  <c r="H228" s="1"/>
  <c r="H227" s="1"/>
  <c r="I227" s="1"/>
  <c r="H760"/>
  <c r="H359"/>
  <c r="H59"/>
  <c r="H58" s="1"/>
  <c r="I58" s="1"/>
  <c r="I65"/>
  <c r="H64"/>
  <c r="H63" s="1"/>
  <c r="I63" s="1"/>
  <c r="I503"/>
  <c r="H502"/>
  <c r="H501" s="1"/>
  <c r="I385"/>
  <c r="H384"/>
  <c r="H374"/>
  <c r="I354"/>
  <c r="H353"/>
  <c r="H689"/>
  <c r="I690"/>
  <c r="I585"/>
  <c r="H584"/>
  <c r="J209"/>
  <c r="J437"/>
  <c r="I437" s="1"/>
  <c r="I438"/>
  <c r="J485"/>
  <c r="H315"/>
  <c r="I316"/>
  <c r="J98"/>
  <c r="J56"/>
  <c r="J135"/>
  <c r="J51"/>
  <c r="J268"/>
  <c r="I25"/>
  <c r="J279"/>
  <c r="I89"/>
  <c r="I165"/>
  <c r="I26"/>
  <c r="J88"/>
  <c r="J86" s="1"/>
  <c r="J84" s="1"/>
  <c r="I166"/>
  <c r="I37"/>
  <c r="H86"/>
  <c r="J245"/>
  <c r="I38"/>
  <c r="H40" i="1"/>
  <c r="G40" s="1"/>
  <c r="G42"/>
  <c r="H12"/>
  <c r="G14"/>
  <c r="G11" i="3"/>
  <c r="G29" s="1"/>
  <c r="E26" i="6"/>
  <c r="E28" s="1"/>
  <c r="I223" i="8" l="1"/>
  <c r="I416"/>
  <c r="I44"/>
  <c r="I433"/>
  <c r="I787"/>
  <c r="I519"/>
  <c r="I270"/>
  <c r="I665"/>
  <c r="H294"/>
  <c r="H287" s="1"/>
  <c r="I303"/>
  <c r="I136"/>
  <c r="I137"/>
  <c r="I495"/>
  <c r="H494"/>
  <c r="I494" s="1"/>
  <c r="I110"/>
  <c r="I135"/>
  <c r="I52"/>
  <c r="I633"/>
  <c r="H777"/>
  <c r="I777" s="1"/>
  <c r="I629"/>
  <c r="I151"/>
  <c r="I179"/>
  <c r="I281"/>
  <c r="I248"/>
  <c r="I428"/>
  <c r="I786"/>
  <c r="I772"/>
  <c r="I152"/>
  <c r="H35"/>
  <c r="H363"/>
  <c r="I363" s="1"/>
  <c r="I595"/>
  <c r="I195"/>
  <c r="I389"/>
  <c r="I572"/>
  <c r="H56"/>
  <c r="I304"/>
  <c r="I51"/>
  <c r="I568"/>
  <c r="J565"/>
  <c r="I597"/>
  <c r="I745"/>
  <c r="I573"/>
  <c r="I636"/>
  <c r="I109"/>
  <c r="H108"/>
  <c r="H106" s="1"/>
  <c r="I320"/>
  <c r="I68"/>
  <c r="H70"/>
  <c r="I194"/>
  <c r="I180"/>
  <c r="I18"/>
  <c r="J243"/>
  <c r="I264"/>
  <c r="H245"/>
  <c r="I245" s="1"/>
  <c r="I748"/>
  <c r="I645"/>
  <c r="I71"/>
  <c r="I635"/>
  <c r="I614"/>
  <c r="I525"/>
  <c r="H524"/>
  <c r="I282"/>
  <c r="J14"/>
  <c r="I279"/>
  <c r="I403"/>
  <c r="I17"/>
  <c r="I77"/>
  <c r="H75"/>
  <c r="I747"/>
  <c r="G36" i="2"/>
  <c r="H682" i="8"/>
  <c r="I682" s="1"/>
  <c r="I683"/>
  <c r="E13" i="6"/>
  <c r="G5" i="2"/>
  <c r="I702" i="8"/>
  <c r="I70"/>
  <c r="J425"/>
  <c r="J398" s="1"/>
  <c r="I64"/>
  <c r="I108"/>
  <c r="I464"/>
  <c r="I56"/>
  <c r="J35"/>
  <c r="I78"/>
  <c r="H98"/>
  <c r="I98" s="1"/>
  <c r="H658"/>
  <c r="I658" s="1"/>
  <c r="I659"/>
  <c r="H729"/>
  <c r="I730"/>
  <c r="H604"/>
  <c r="I604" s="1"/>
  <c r="I606"/>
  <c r="I271"/>
  <c r="H84"/>
  <c r="I84" s="1"/>
  <c r="I129"/>
  <c r="I268"/>
  <c r="I99"/>
  <c r="J725"/>
  <c r="I322"/>
  <c r="J602"/>
  <c r="H408"/>
  <c r="I409"/>
  <c r="H393"/>
  <c r="I393" s="1"/>
  <c r="I394"/>
  <c r="I714"/>
  <c r="H713"/>
  <c r="I287"/>
  <c r="H456"/>
  <c r="I457"/>
  <c r="H14"/>
  <c r="H313"/>
  <c r="I315"/>
  <c r="J208"/>
  <c r="I209"/>
  <c r="H688"/>
  <c r="I688" s="1"/>
  <c r="I689"/>
  <c r="I384"/>
  <c r="H383"/>
  <c r="I383" s="1"/>
  <c r="H499"/>
  <c r="I499" s="1"/>
  <c r="I501"/>
  <c r="H358"/>
  <c r="I358" s="1"/>
  <c r="I359"/>
  <c r="I432"/>
  <c r="H425"/>
  <c r="J563"/>
  <c r="I59"/>
  <c r="I228"/>
  <c r="I31"/>
  <c r="H583"/>
  <c r="I584"/>
  <c r="H352"/>
  <c r="I353"/>
  <c r="I374"/>
  <c r="H373"/>
  <c r="I373" s="1"/>
  <c r="I760"/>
  <c r="H759"/>
  <c r="H671"/>
  <c r="I672"/>
  <c r="I502"/>
  <c r="I488"/>
  <c r="H487"/>
  <c r="H623"/>
  <c r="I624"/>
  <c r="H695"/>
  <c r="I696"/>
  <c r="I543"/>
  <c r="H541"/>
  <c r="H509"/>
  <c r="I510"/>
  <c r="I229"/>
  <c r="I551"/>
  <c r="H549"/>
  <c r="I294"/>
  <c r="J452"/>
  <c r="J640"/>
  <c r="I88"/>
  <c r="I86"/>
  <c r="H10" i="1"/>
  <c r="G12"/>
  <c r="H12" i="8" l="1"/>
  <c r="J340"/>
  <c r="H516"/>
  <c r="I524"/>
  <c r="J12"/>
  <c r="I12" s="1"/>
  <c r="I35"/>
  <c r="I75"/>
  <c r="H711"/>
  <c r="I713"/>
  <c r="H727"/>
  <c r="I729"/>
  <c r="I14"/>
  <c r="I408"/>
  <c r="H400"/>
  <c r="I400" s="1"/>
  <c r="H642"/>
  <c r="I642" s="1"/>
  <c r="I456"/>
  <c r="H454"/>
  <c r="I454" s="1"/>
  <c r="H547"/>
  <c r="I547" s="1"/>
  <c r="I549"/>
  <c r="I541"/>
  <c r="H534"/>
  <c r="H485"/>
  <c r="I487"/>
  <c r="H669"/>
  <c r="I671"/>
  <c r="H344"/>
  <c r="I352"/>
  <c r="I583"/>
  <c r="H565"/>
  <c r="I425"/>
  <c r="J207"/>
  <c r="J106" s="1"/>
  <c r="I208"/>
  <c r="I313"/>
  <c r="H243"/>
  <c r="H241" s="1"/>
  <c r="H507"/>
  <c r="I507" s="1"/>
  <c r="I509"/>
  <c r="I695"/>
  <c r="H693"/>
  <c r="I693" s="1"/>
  <c r="H612"/>
  <c r="I623"/>
  <c r="H757"/>
  <c r="I759"/>
  <c r="J530"/>
  <c r="J241"/>
  <c r="H104"/>
  <c r="E12" i="6"/>
  <c r="D12" s="1"/>
  <c r="G10" i="1"/>
  <c r="D14" i="6" l="1"/>
  <c r="D32" s="1"/>
  <c r="I243" i="8"/>
  <c r="H514"/>
  <c r="I514" s="1"/>
  <c r="I516"/>
  <c r="H398"/>
  <c r="I398" s="1"/>
  <c r="H725"/>
  <c r="I725" s="1"/>
  <c r="I727"/>
  <c r="H709"/>
  <c r="I709" s="1"/>
  <c r="I711"/>
  <c r="H755"/>
  <c r="I755" s="1"/>
  <c r="I757"/>
  <c r="I612"/>
  <c r="H602"/>
  <c r="I602" s="1"/>
  <c r="I207"/>
  <c r="H342"/>
  <c r="I344"/>
  <c r="I669"/>
  <c r="H640"/>
  <c r="I640" s="1"/>
  <c r="H452"/>
  <c r="I452" s="1"/>
  <c r="I485"/>
  <c r="H563"/>
  <c r="I563" s="1"/>
  <c r="I565"/>
  <c r="H532"/>
  <c r="I534"/>
  <c r="H10"/>
  <c r="I241"/>
  <c r="H340" l="1"/>
  <c r="I342"/>
  <c r="J104"/>
  <c r="I106"/>
  <c r="I532"/>
  <c r="H530"/>
  <c r="J10" l="1"/>
  <c r="I104"/>
  <c r="I340"/>
  <c r="H9"/>
  <c r="H791"/>
  <c r="I530"/>
  <c r="I10" l="1"/>
  <c r="J791"/>
  <c r="I791" s="1"/>
  <c r="J9"/>
  <c r="I9" l="1"/>
  <c r="E14" i="6"/>
  <c r="E32" s="1"/>
</calcChain>
</file>

<file path=xl/sharedStrings.xml><?xml version="1.0" encoding="utf-8"?>
<sst xmlns="http://schemas.openxmlformats.org/spreadsheetml/2006/main" count="1356" uniqueCount="733">
  <si>
    <t>Aktivnost 01 - Administrativno tehnički poslovi</t>
  </si>
  <si>
    <t>Aktivnost 01 - Djelatnost političkih stranaka</t>
  </si>
  <si>
    <t xml:space="preserve">Tekuće donacije </t>
  </si>
  <si>
    <t>Aktivnost 01 - Proslava blagdana i obilježavanje prigodnih datuma</t>
  </si>
  <si>
    <t xml:space="preserve"> </t>
  </si>
  <si>
    <t>Rashodi za energiju</t>
  </si>
  <si>
    <t>Aktivnost 01 - Osnovna aktivnost upravnih tijela</t>
  </si>
  <si>
    <t xml:space="preserve">Plaće </t>
  </si>
  <si>
    <t xml:space="preserve">Ostali nespomenuti rashodi poslovanja </t>
  </si>
  <si>
    <t>Aktivnost 01 - Financiranje režijskih i sličnih troškova korisnika zgrade</t>
  </si>
  <si>
    <t>170</t>
  </si>
  <si>
    <t xml:space="preserve">RASHODI ZA NABAVU PROIZVEDENE DUGOTRAJNE IMOVINE </t>
  </si>
  <si>
    <t>111</t>
  </si>
  <si>
    <t>Doprinosi na plaće</t>
  </si>
  <si>
    <t>Program 01. Opći poslovi Gradske uprave - tekuće aktivnosti, redovno poslovanje</t>
  </si>
  <si>
    <t>NAKNADE GRAĐANIMA I KUĆANSTVIMA NA TEMELJU OSIGURANJA I DRUGE NAKNADE</t>
  </si>
  <si>
    <t>Program 02. Humanitarna i zdravstvena skrb kroz udruge građana</t>
  </si>
  <si>
    <t>PRIMICI OD ZADUŽIVANJA</t>
  </si>
  <si>
    <t>640</t>
  </si>
  <si>
    <t>160</t>
  </si>
  <si>
    <t>660</t>
  </si>
  <si>
    <t>421</t>
  </si>
  <si>
    <t>411</t>
  </si>
  <si>
    <t>520</t>
  </si>
  <si>
    <t>860</t>
  </si>
  <si>
    <t>820</t>
  </si>
  <si>
    <t>810</t>
  </si>
  <si>
    <t>1070</t>
  </si>
  <si>
    <t>360</t>
  </si>
  <si>
    <t>911</t>
  </si>
  <si>
    <t>1090</t>
  </si>
  <si>
    <t>Povrat zajmova danih tuzemnim bankama</t>
  </si>
  <si>
    <t>942</t>
  </si>
  <si>
    <t>Pozi-
cija</t>
  </si>
  <si>
    <t>Konto</t>
  </si>
  <si>
    <t>Vrsta rashoda i izdataka</t>
  </si>
  <si>
    <t>I  OPĆI DIO</t>
  </si>
  <si>
    <t>Program 02. Predškolski odgoj - ostali korisnici</t>
  </si>
  <si>
    <t>RASHODI ZA DODATNA ULAGANJA NA NEFINANCIJSKOJ IMOVINI</t>
  </si>
  <si>
    <t>1020</t>
  </si>
  <si>
    <t>Ostali rashodi</t>
  </si>
  <si>
    <t>A. RAČUN PRIHODA I RASHODA</t>
  </si>
  <si>
    <t>Članak 4.</t>
  </si>
  <si>
    <t>Članak 5.</t>
  </si>
  <si>
    <t>GRADSKO VIJEĆE GRADA VALPOVA</t>
  </si>
  <si>
    <t>PRIHODI OD POREZA</t>
  </si>
  <si>
    <t>Porez i prirez na dohodak</t>
  </si>
  <si>
    <t>Porezi na imovinu</t>
  </si>
  <si>
    <t>Porezi na robu i usluge</t>
  </si>
  <si>
    <t>Pomoći iz proračuna</t>
  </si>
  <si>
    <t>PRIHODI OD IMOVINE</t>
  </si>
  <si>
    <t>Prihodi od financijske imovine</t>
  </si>
  <si>
    <t>Prihodi od nefinancijske imovine</t>
  </si>
  <si>
    <t>Prihodi po posebnim propisima</t>
  </si>
  <si>
    <t>RAZRED 7  -  PRIHODI OD PRODAJE NEFINANCIJSKE IMOVINE</t>
  </si>
  <si>
    <t>Prihodi od prodaje građevinskih objekata</t>
  </si>
  <si>
    <t>u kunama</t>
  </si>
  <si>
    <t>PRIHODI</t>
  </si>
  <si>
    <t>RASHODI ZA ZAPOSLENE</t>
  </si>
  <si>
    <t>Plaće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</si>
  <si>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</si>
  <si>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</si>
  <si>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</si>
  <si>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</si>
  <si>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</si>
  <si>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</si>
  <si>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</si>
  <si>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</si>
  <si>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</si>
  <si>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Subvencije trgovač. društv., obrtnicima malim i srednjim poduzetnicima izvan javnog sektora</t>
  </si>
  <si>
    <t>NAKNADE GRAĐANIMA I KUĆANSTVIMA</t>
  </si>
  <si>
    <t>Naknade građanima i kućanstvima iz proračuna</t>
  </si>
  <si>
    <t>OSTALI RASHODI</t>
  </si>
  <si>
    <t>Tekuće donacije</t>
  </si>
  <si>
    <t>Kapitalne donacije</t>
  </si>
  <si>
    <t>Kapitalne pomoći</t>
  </si>
  <si>
    <t>RAZRED  4  -  RASHODI ZA NABAVU NEFINANCIJSKE IMOVINE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</si>
  <si>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</si>
  <si>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</si>
  <si>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</si>
  <si>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</si>
  <si>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NEFINANCIJSKU IMOVINU</t>
  </si>
  <si>
    <t>Dodatna ulaganja na građevinskim objektima</t>
  </si>
  <si>
    <t>V R S T A     P R I H O D A</t>
  </si>
  <si>
    <t>V R S T A     R A S H O D A</t>
  </si>
  <si>
    <t>RASHODI</t>
  </si>
  <si>
    <t>RAZRED 6  -  PRIHODI POSLOVANJA</t>
  </si>
  <si>
    <t>N A Z I V     K O N T A</t>
  </si>
  <si>
    <t>RAZRED  8  -  PRIMICI OD FINANCIJSKE IMOVINE I ZADUŽIVANJA</t>
  </si>
  <si>
    <t>PRIMLJENE OTPLATE (POVRATI) GLAVNICE DANIH ZAJMOVA</t>
  </si>
  <si>
    <t>RAZRED  5  -  IZDACI ZA FINANCIJSKU IMOVINU I OTPLATE ZAJMOVA</t>
  </si>
  <si>
    <t>IZDACI ZA DANE ZAJMOVE</t>
  </si>
  <si>
    <t>IZDACI ZA OTPLATU GLAVNICE PRIMLJENIH ZAJMOVA</t>
  </si>
  <si>
    <t>NETO ZADUŽIVANJE / FINANCIRANJE</t>
  </si>
  <si>
    <t>C. RAČUN ZADUŽIVANJA/FINANCIRANJA</t>
  </si>
  <si>
    <t>Sku-
pina</t>
  </si>
  <si>
    <t>Pod-
skup</t>
  </si>
  <si>
    <t>Pod-
skup.</t>
  </si>
  <si>
    <t>Motorni benzin i dizelsko gorivo</t>
  </si>
  <si>
    <t xml:space="preserve">Ostali rashodi za zaposlene         </t>
  </si>
  <si>
    <t>UKUPNO PRIHODI
(razred 6 + razred 7)</t>
  </si>
  <si>
    <t>UKUPNO RASHODI
(razred 3 + razred 4)</t>
  </si>
  <si>
    <t>U K U P N O   R A S H O D I   I
I Z D A C I
(razred 3 + razred 4 + razred 5)</t>
  </si>
  <si>
    <t>II POSEBNI DIO</t>
  </si>
  <si>
    <t>VIŠAK PRIHODA I REZERVIRANJA</t>
  </si>
  <si>
    <t>MANJAK PRIHODA I PRIMITAKA - preneseni</t>
  </si>
  <si>
    <t>RAZLIKA VIŠAK/MANJAK</t>
  </si>
  <si>
    <t>PRIHODI POSLOVANJA
PRIHODI OD PRODAJE NEFINANC. IMOVINE</t>
  </si>
  <si>
    <t>RASHODI POSLOVANJA
RASHODI ZA NEFINANCIJSKU IMOVINU</t>
  </si>
  <si>
    <t>B. RASPOLOŽIVIH SREDSTAVA IZ PRETHODNIH GODINA</t>
  </si>
  <si>
    <t>C. RAČUNA ZADUŽIVANJA / FINANCIRANJA</t>
  </si>
  <si>
    <t>PRIMICI OD FINANCIJSKE IMOVINE I ZADUŽIVANJA</t>
  </si>
  <si>
    <t>IZDACI  ZA FINANCIJSKU IMOVINU I OTPLATE ZAJMOVA</t>
  </si>
  <si>
    <t>VIŠAK/MANJAK – MANJAK PRIHODA I PRIMITAKA PRENESEN IZ PRETHODNIH GODINA + NETO ZADUŽIVANJE/FINANCIRANJE</t>
  </si>
  <si>
    <t>Prihodi od prodaje materijalne imovine - prirodnih bogatstava</t>
  </si>
  <si>
    <t>UKUPNO RASHODI I IZDACI</t>
  </si>
  <si>
    <t>2.1. Mjesni odbor Valpovo</t>
  </si>
  <si>
    <t>2.2. Mjesni odbor Ladimirevci</t>
  </si>
  <si>
    <t>Rashodi poslovanja</t>
  </si>
  <si>
    <t>Rashodi za nabavu nefinancijske imovine</t>
  </si>
  <si>
    <t xml:space="preserve">Rashodi poslovanja </t>
  </si>
  <si>
    <t>Izdaci za financijsku imovinu i otplate zajmova</t>
  </si>
  <si>
    <t>Program 01. Socijalna skrb socijalno ugroženih građana</t>
  </si>
  <si>
    <t>Rashodi   poslovanja</t>
  </si>
  <si>
    <t>Materijalna imovina - prirodna bogatstva</t>
  </si>
  <si>
    <t>RAZRED 3  -  RASHODI POSLOVANJA</t>
  </si>
  <si>
    <t xml:space="preserve">Aktivnost 01 - Održavanje i upravljanje građevinskim objektima </t>
  </si>
  <si>
    <t>133</t>
  </si>
  <si>
    <t>Materijalni rashodi</t>
  </si>
  <si>
    <t>Kapitalni projekt 01 - Otkup građevinskog zemljišta</t>
  </si>
  <si>
    <t>Aktivnost 01 - Rashodi za uređenje javne rasvjete</t>
  </si>
  <si>
    <t xml:space="preserve">Rashodi za usluge </t>
  </si>
  <si>
    <t xml:space="preserve">Kapitalne pomoći  </t>
  </si>
  <si>
    <t>Postrojenje i oprema</t>
  </si>
  <si>
    <t>Kapitalni projekt 01 - Nabava opreme za muzej</t>
  </si>
  <si>
    <t xml:space="preserve">Knjige umjetnička djela i ostale izložb. vrijednosti </t>
  </si>
  <si>
    <t>Kapitalni projekt 01 - Uređenje sakralnih objekata</t>
  </si>
  <si>
    <t>Tekuće donacije (Zajednica športskih udruga)</t>
  </si>
  <si>
    <t>Rashodi za materijal i energiju (prehrana)</t>
  </si>
  <si>
    <t>Ostale naknade građanima i kućanstvima iz proračuna (stipendije studentima)</t>
  </si>
  <si>
    <t>Ostale naknade građanima i kućanstvima iz proračuna (sufinanciranje prijevoza učenicima)</t>
  </si>
  <si>
    <t>Aktivnost 01 - Sufinanciranje prijevoza učenika, stipendije studentima i ostale potrebe u obrazovanju</t>
  </si>
  <si>
    <t>Tekuće donacije (Zajednica tehničke kulture, Valpovo)</t>
  </si>
  <si>
    <t>Aktivnost 01 - Pomoć građanima i kućanstvima u novcu i naravi</t>
  </si>
  <si>
    <t>Ostale naknade građanima i kućanstvu iz proračuna (za ogrjev)</t>
  </si>
  <si>
    <t>Ostale naknade građanima i kućanstvima iz proračuna (pomoć obiteljima i kućanstvima)</t>
  </si>
  <si>
    <t>Ostale naknade građanima i kućanstvima iz proračuna (za novorođenu djecu)</t>
  </si>
  <si>
    <t>Ostale naknade građanima i kućanstvu iz proračuna (Socijalni program Grada)</t>
  </si>
  <si>
    <t>Tekuće donacije (branitelji)</t>
  </si>
  <si>
    <t>Tekuće donacije (Hrvatski crveni križ - namjenska sredstva Ministarstva)</t>
  </si>
  <si>
    <t>Tekuće donacije (Hrvatski crveni križ - sredstva Grada za materijalne troškove)</t>
  </si>
  <si>
    <t>Tekuće donacije (Hrvatski crveni križ Valpovo - humanitarna aktivnost)</t>
  </si>
  <si>
    <t>Aktivnost 01 - Djelatnost humanitarnih i zdravstvenih udruga</t>
  </si>
  <si>
    <t>Aktivnost 01 - Civilna zaštita</t>
  </si>
  <si>
    <t>Aktivnost 02 - Zaštita od požara</t>
  </si>
  <si>
    <t>Tekuće donacije (DVD Valpovo, za plaće)</t>
  </si>
  <si>
    <t>320</t>
  </si>
  <si>
    <t>Knjige, umjetnička djela i ostale izložbene vrijednosti</t>
  </si>
  <si>
    <t>Aktivnost 01 - Redovna djelatnost</t>
  </si>
  <si>
    <t>Aktivnost 02 - Redovna djelatnost</t>
  </si>
  <si>
    <t>Aktivnost 03 - Redovna djelatnost</t>
  </si>
  <si>
    <t>Aktivnost 04 - Redovna djelatnost</t>
  </si>
  <si>
    <t>Aktivnost 05 - Redovna djelatnost</t>
  </si>
  <si>
    <t>Aktivnost 06 - Redovna djelatnost</t>
  </si>
  <si>
    <t>Aktivnost 07 - Redovna djelatnost</t>
  </si>
  <si>
    <t>Aktivnost 08 - Redovna djelatnost</t>
  </si>
  <si>
    <t xml:space="preserve">Otplata glavnice primljenih zajmova od banaka </t>
  </si>
  <si>
    <t>Aktivnost 01 - Redovna djelatnost predškolskog obrazovanja</t>
  </si>
  <si>
    <t>POMOĆI IZ INOZEMSTVA I OD SUBJEKATA UNUTAR OPĆEG PRORAČUNA</t>
  </si>
  <si>
    <t>Pomoći od ostalih subjekata unutar općeg proračuna</t>
  </si>
  <si>
    <t>PRIHODI OD UPRAVNIH I ADMINISTRATIVNIH PRISTOJBI, PRISTOJBI PO POSEBNIM PROPISIMA I NAKNADA</t>
  </si>
  <si>
    <t>Upravne i administrativne pristojbe (prodaja državnih biljega)</t>
  </si>
  <si>
    <t>Komunalni doprinosi i naknade</t>
  </si>
  <si>
    <t>PRIHODI OD PRODAJE PROIZVODA I ROBE, TE PRUŽENIH USLUGA I PRIHODI OD DONACIJA</t>
  </si>
  <si>
    <t>Prihodi od prodaje proizvoda i robe, te pruženih usluga</t>
  </si>
  <si>
    <t>KAZNE, UPRAVNE MJERE I OSTALI PRIHODI</t>
  </si>
  <si>
    <t>Ostale nespomenute kazne</t>
  </si>
  <si>
    <t>Ostali prihodi</t>
  </si>
  <si>
    <t>PRIHODI OD PRODAJE NEPROIZVEDENE DUGOTRAJNE IMOVINE</t>
  </si>
  <si>
    <t>PRIHODI OD PRODAJE PROIZVEDENE DUGOTRAJNE IMOVINE</t>
  </si>
  <si>
    <t>Naknade troškova osobama izvan radnog odnosa</t>
  </si>
  <si>
    <t>Aktivnost 02 - Tekuća zaliha proračuna</t>
  </si>
  <si>
    <t>Kamate za primljene kredite i zajmove</t>
  </si>
  <si>
    <t>Otplata glavnice primljenih zajmova od banaka i ostalih financ.institucija izvan javnog sektora (otplata kredita za izgradnju Centra kulture u Valpovu)</t>
  </si>
  <si>
    <t>Izdaci za dane zajmove bankama i ostalim financijskim institucijama izvan javnog sektora</t>
  </si>
  <si>
    <t xml:space="preserve">Tekući projekt 01 - Djelatnost za vrijeme trajanja mjera HZZ-a </t>
  </si>
  <si>
    <t>Tekući projekt 02 - Subvencije trgovačkim društvima u javnom sektoru (HRV, VPC)</t>
  </si>
  <si>
    <t>Aktivnost 02 - Dnevni boravak i pomoć u kući starijim osobama</t>
  </si>
  <si>
    <t>RASHODI ZA NABAVU NEPROIZVEDENE DUGOTRAJNE IMOVINE</t>
  </si>
  <si>
    <t>RASHODI ZA DODATNA ULAGANJA NA NEFINACIJSKOJ IMOVINI</t>
  </si>
  <si>
    <t>Primljeni zajmovi od trgovačkih društava u javnom sektoru - kratkoročni</t>
  </si>
  <si>
    <t xml:space="preserve">A. RAČUNA PRIHODA I RASHODA </t>
  </si>
  <si>
    <t>Šifra izvora</t>
  </si>
  <si>
    <t>Donacije od pravnih i fizičkih osoba izvan opće države</t>
  </si>
  <si>
    <t>Program 03. Opći rashodi "Mimoze" - tekući program</t>
  </si>
  <si>
    <t>Program 02. Program zapošljavanja osoba bez zasnivanja radnog odnosa - volonteri</t>
  </si>
  <si>
    <t>Kapitalni projekt 02- Rekonstrukcija grijanja u zgradi Gradske knjižnice i čitaonice</t>
  </si>
  <si>
    <t>Tekući projekt 01 - Organizacija i promidžba gospodarskih aktivnosti</t>
  </si>
  <si>
    <t>Tekući projekt 03 - Subvencije kamata na kredite poduzetnicima</t>
  </si>
  <si>
    <t>Funk-cija</t>
  </si>
  <si>
    <t>3</t>
  </si>
  <si>
    <t>4</t>
  </si>
  <si>
    <t>5</t>
  </si>
  <si>
    <t>6</t>
  </si>
  <si>
    <t>7</t>
  </si>
  <si>
    <t>Pro-gram</t>
  </si>
  <si>
    <t>Tekuće donacije (NK Valpovka Valpovo)</t>
  </si>
  <si>
    <t>1,3,4,6</t>
  </si>
  <si>
    <t>1,3,6</t>
  </si>
  <si>
    <t>Program 01. - Predškolski odgoj - Proračunski korisnik Dječji vrtić "Maza", Valpovo</t>
  </si>
  <si>
    <t>Program 01. Proračunski korisnik - Ustanova za kulturne djelatnosti A.E. Miroljub, Valpovo</t>
  </si>
  <si>
    <t>Tekući projekt 01 - Aktivnosti za vrijeme trajanja Programa stručnog osposobljavanja volontera-vježbenika</t>
  </si>
  <si>
    <t>Akti-vnost / Projekt</t>
  </si>
  <si>
    <t>1,2,4,5</t>
  </si>
  <si>
    <t>1,4,5</t>
  </si>
  <si>
    <t>1,2,4,6</t>
  </si>
  <si>
    <t>Kapitalni projekt 01 - Otplata kredita za izgradnju vatrogasnih garaža</t>
  </si>
  <si>
    <t>Aktivnost 01 - Osnovna djelatnost Ustanove za kulturne djelatnosti</t>
  </si>
  <si>
    <t>Tekući projekt 01 - Manifestacija "Ljeto valpovačko"</t>
  </si>
  <si>
    <t>Aktivnost 01 - Redovna djelatnost Gradske knjižnice i čitaonice</t>
  </si>
  <si>
    <t>Kapitalni projekt 01 - Nabava opreme i knjižne građe</t>
  </si>
  <si>
    <t>Program 03. Javne potrebe u obrazovanju</t>
  </si>
  <si>
    <t>451</t>
  </si>
  <si>
    <t>Subvencije trgovačkim društvima, poljoprivrednicima i obrtnicima izvan javnog sektora</t>
  </si>
  <si>
    <t>Članak 1.</t>
  </si>
  <si>
    <t>I OPĆI DIO</t>
  </si>
  <si>
    <t>Članak 2.</t>
  </si>
  <si>
    <t>Članak 3.</t>
  </si>
  <si>
    <r>
      <t>Ostali rashodi za zaposlene (</t>
    </r>
    <r>
      <rPr>
        <sz val="9"/>
        <rFont val="Arial"/>
        <family val="2"/>
        <charset val="238"/>
      </rPr>
      <t>nagrade, darovi, otpremnine i sl.</t>
    </r>
    <r>
      <rPr>
        <sz val="10"/>
        <rFont val="Arial"/>
        <family val="2"/>
      </rPr>
      <t>)</t>
    </r>
  </si>
  <si>
    <t>Aktivnost 06 - Održavanje i uređenje objekata komunalne infrastrukture na groblju u Valpovu</t>
  </si>
  <si>
    <r>
      <t>Tekuće donacije (</t>
    </r>
    <r>
      <rPr>
        <sz val="9"/>
        <rFont val="Arial"/>
        <family val="2"/>
        <charset val="238"/>
      </rPr>
      <t>Matica hrvatska, za Valpovački godišnjak i druge troškove</t>
    </r>
    <r>
      <rPr>
        <sz val="10"/>
        <rFont val="Arial"/>
        <family val="2"/>
      </rPr>
      <t>)</t>
    </r>
  </si>
  <si>
    <r>
      <t>Tekuće donacije (</t>
    </r>
    <r>
      <rPr>
        <sz val="9"/>
        <rFont val="Arial"/>
        <family val="2"/>
        <charset val="238"/>
      </rPr>
      <t>udruge u kulturi - program Grada</t>
    </r>
    <r>
      <rPr>
        <sz val="10"/>
        <rFont val="Arial"/>
        <family val="2"/>
      </rPr>
      <t>)</t>
    </r>
  </si>
  <si>
    <t>Aktivnost 01 - Otplata glavnice i kamata na  kredit za izgradnju Centra kulture "M.P.Katančić" u Valpovu</t>
  </si>
  <si>
    <t>Tekuće donacije (Vatrogasna zajednica)</t>
  </si>
  <si>
    <t>Ostale naknade građanima i kućanstvima iz proračuna (naknade umirovljenicima)</t>
  </si>
  <si>
    <r>
      <t>Tekuće donaije (</t>
    </r>
    <r>
      <rPr>
        <sz val="9"/>
        <rFont val="Arial"/>
        <family val="2"/>
        <charset val="238"/>
      </rPr>
      <t>Puhački orkestar DVD-a Valpovo, za materijalne troškove</t>
    </r>
    <r>
      <rPr>
        <sz val="10"/>
        <rFont val="Arial"/>
        <family val="2"/>
      </rPr>
      <t>)</t>
    </r>
  </si>
  <si>
    <r>
      <t>Tekuće donacije (</t>
    </r>
    <r>
      <rPr>
        <sz val="9"/>
        <rFont val="Arial"/>
        <family val="2"/>
        <charset val="238"/>
      </rPr>
      <t>DVD Valpovo, za materijalne troškove</t>
    </r>
    <r>
      <rPr>
        <sz val="10"/>
        <rFont val="Arial"/>
        <family val="2"/>
      </rPr>
      <t>)</t>
    </r>
  </si>
  <si>
    <t>Tekući projekt 01 - Poticanje razvoja poljoprivrede kroz uređenje poljoprivredne ruralne infrastrukture</t>
  </si>
  <si>
    <t>Program 01. Opći rashodi poslovanja Vijeća mjesnih odbora</t>
  </si>
  <si>
    <t>Aktivnost 01 - Redovno održavanje i funkcioniranje Centra kulture "M.P.Katančić" Valpovo</t>
  </si>
  <si>
    <t>Kapitalni projekt 01 - Popravak i održavanje vatrogasne opreme, vozila i zgrada</t>
  </si>
  <si>
    <t>Plan 2014.</t>
  </si>
  <si>
    <t>GLAVA 00101. - Ured gradonačelnika</t>
  </si>
  <si>
    <t>Program 01. Tekući programi, redovna djelatnost</t>
  </si>
  <si>
    <t>Ostale usluge</t>
  </si>
  <si>
    <t>Aktivnost 02 - Troškovi izbora Vijeća mjesnih odbora</t>
  </si>
  <si>
    <t>Aktivnost 03 - Projekt "Zajedno više možemo"</t>
  </si>
  <si>
    <t>Program 02. Zaštita od požara i civilna zaštita</t>
  </si>
  <si>
    <t>Program 03. Donacije političkim strankama i predstavnicima nacionalnih manjina</t>
  </si>
  <si>
    <t>Aktivnost 02 - Vijeće i predstavnik nacionalnih manjina</t>
  </si>
  <si>
    <t>Program 04. Donacije udrugama od posebnog značaja</t>
  </si>
  <si>
    <t>GLAVA 00102 - Gradsko vijeće</t>
  </si>
  <si>
    <t>Program 01. Redovna djelatnost, tekući programi</t>
  </si>
  <si>
    <t>Program 02. Tekući programi - proslava blagdana i obilježavanje prigodnih datuma</t>
  </si>
  <si>
    <t>620</t>
  </si>
  <si>
    <t>560</t>
  </si>
  <si>
    <t>GLAVA 00103. -  Mjesna samouprava</t>
  </si>
  <si>
    <t>GLAVA 00201. - Redovna djelatnost Službe za financije i proračun</t>
  </si>
  <si>
    <t>Program 03. Rashodi za zaposlene na programu javnih radova</t>
  </si>
  <si>
    <t>131</t>
  </si>
  <si>
    <t>Program 04. Informatizacija rada Gradske uprave</t>
  </si>
  <si>
    <t>Kapitalni projekt 01 - Postrojenje i oprema</t>
  </si>
  <si>
    <t>473</t>
  </si>
  <si>
    <t>Program 06. Kapitalna donacija za otplatu kredita za izgradnju vatrogasnih garaža u Valpovu</t>
  </si>
  <si>
    <t>Program 07. Program otplate kredita za Centar kulture "M.P.Katančić" u Valpovu</t>
  </si>
  <si>
    <t>GLAVA 00301. - Komunalni program</t>
  </si>
  <si>
    <t>Program 01. Program redovnog održavanja objekata komunalne infrastrukture, uređenje i zaštita prostora</t>
  </si>
  <si>
    <t>Aktivnost 03 - Tekuće održavanje komunalnih objekata (u prigradskim naseljima)</t>
  </si>
  <si>
    <t>Aktivnost 02 - Održavanje javnih zelenih površina (u prigradskim naseljima)</t>
  </si>
  <si>
    <t>Aktivnost 04 - Održavanje nerazvrstanih cesta, javnih pješačkih površina, horizontalne i vertikalne prometne signalizacije, zimska služba i dr.</t>
  </si>
  <si>
    <t>Aktivnost 05 - Tekuće održavanje dječjih igrališta</t>
  </si>
  <si>
    <t xml:space="preserve">Aktivnost 07 - Održavanje i uređenje javnih prometnih i zelenih površina u Valpovu </t>
  </si>
  <si>
    <t>Aktivnost 08 - Odvodnja atmosferskih voda (Valpovo i prigradska naselja)</t>
  </si>
  <si>
    <t>Kapitalni projekt 02- Uređaji, strojevi i oprema za ostale komunalne namjene</t>
  </si>
  <si>
    <t>Kapitalni projekt 01- Uređaji, strojevi i oprema za ostale komunalne namjene (dječja igrališta)</t>
  </si>
  <si>
    <t>GLAVA 00302. - Razvoj i upravljanje komunalne infrastrukture</t>
  </si>
  <si>
    <t>Program 01. Program gradnje objekata i uređaja komunalne infrastrukture</t>
  </si>
  <si>
    <t>Kapitalni projekt 01 - Društveni dom u Ladimirevcima</t>
  </si>
  <si>
    <t>3,4,6</t>
  </si>
  <si>
    <t>Program 02. Razvoj i upravljanje sustava vodoopskrbe, odvodnje i zaštite voda</t>
  </si>
  <si>
    <t>GLAVA 00303. - Stambeni i poslovni objekti</t>
  </si>
  <si>
    <t>Program 01. Održavanje poslovnih i stambenih objekata</t>
  </si>
  <si>
    <t xml:space="preserve">Kapitalne donacije za uređenje sakralnih objekata </t>
  </si>
  <si>
    <t>RASHODI ZA NABAVU PROIVEDENE DUGOTRAJNE IMOVINE</t>
  </si>
  <si>
    <t>Postrojenje i oprema (namještaj)</t>
  </si>
  <si>
    <t>Kapitalni projekt 03 - Ulaganja na nogometnim igralištima</t>
  </si>
  <si>
    <t>Program 02. Centar kulture "M. P. Katančić" Valpovo</t>
  </si>
  <si>
    <t>Program 04. Izgradnja stambenih objekata za socijalne skupine građana</t>
  </si>
  <si>
    <t>Kapitalni projekt 01 - Stambeni objekti za socijalne skupine građana</t>
  </si>
  <si>
    <t>GLAVA 00304. - Ostale komunalne djelatnosti</t>
  </si>
  <si>
    <t>Aktivnost 02 - Ostale djelatnosti na održavanju, zaštiti i unaprijeđenju prostora (deratizacija i dezinsekcija, navodnjavanje kružnog toka u gradu, uklanjanje otpada životinjskog podrijetla, pasa lutalica itd.)</t>
  </si>
  <si>
    <t>GLAVA 00401. - Potpora poljoprivredi</t>
  </si>
  <si>
    <t>Program 01. Poljoprivredni program, tekući program</t>
  </si>
  <si>
    <t>RASHODI ZA NABAVU NEFINANCIJSKE IMOVINE</t>
  </si>
  <si>
    <t>GLAVA 00402. - Zaštita okoliša</t>
  </si>
  <si>
    <t>Program 01. Saniranje divljih deponija</t>
  </si>
  <si>
    <t>Program 02. Očuvanje okoliša - rad na ekološkim projektima</t>
  </si>
  <si>
    <t>Aktivnost 01 -"Valpovo - zeleni grad" - Tekuće donacije udrugama za rad na ekološkim projektima</t>
  </si>
  <si>
    <t>GLAVA 00403. - Gospodarstvo</t>
  </si>
  <si>
    <t>Program 01. Poticanje razvoja gospodarstva, malog i srednjeg poduzetništva, tekući programi</t>
  </si>
  <si>
    <t>1,2,4</t>
  </si>
  <si>
    <t>830</t>
  </si>
  <si>
    <t>Program 02. Poduzetnički inkubator - razvoj poduzetništva, kapitalni program</t>
  </si>
  <si>
    <t>Program 03. Zona malog gospodarstva II - razvoj poduzetništva, kapitalni program</t>
  </si>
  <si>
    <t>GLAVA 00404. - Prostorno uređenje i unaprjeđenje stanovanja</t>
  </si>
  <si>
    <t>Tekući projekt 01 - Izrada planova  i projekata (DPU, UPU-a, prostornog plana , geodet. katastarskih podloga i ostalih projekata i programa)</t>
  </si>
  <si>
    <t>Tekući projekt 02 - Legalizacija nezakonito izgrađenih objekata ruralne infrastrukture</t>
  </si>
  <si>
    <t>Tekući projekt 03 - Certificiranje objekata</t>
  </si>
  <si>
    <t xml:space="preserve">Kapitalni projekt 01 - Izgradnja reciklažnog dvorišta </t>
  </si>
  <si>
    <t>Kapitalni projekt 02 - Izgradnja i zamjena postojeće javne rasvjete</t>
  </si>
  <si>
    <t>Program 03. Program javnih potreba u kulturi (amaterske udruge) - tekuće donacije</t>
  </si>
  <si>
    <t>Program 02. Proračunski korisnik - Gradska knjižnica i čitaonica, Valpovo</t>
  </si>
  <si>
    <t>GLAVA 00406. - Razvoj športa i rekreacije</t>
  </si>
  <si>
    <t>GLAVA 00407. - Predškolski odgoj i obrazovanje</t>
  </si>
  <si>
    <t>Aktivnost 01 - Redovna djelatnost Dječjeg vrtića "Moj bambi" Valpovo</t>
  </si>
  <si>
    <t>Tekuće donacije (Dječji vrtić "Moj Bambi" Valpovo)</t>
  </si>
  <si>
    <t>Savez društava Naša djeca Hrvatske - Gradovi i općine prijatelji djece</t>
  </si>
  <si>
    <t>980</t>
  </si>
  <si>
    <t>Program 03. Projekt "Talasoterapija u gradskom odmaralištu Veli Lošinj za djecu s kroničnim respiratornim bolestima"</t>
  </si>
  <si>
    <t>Aktivnost 01 - Talasoterapija za djecu s kroničnim respiratornim bolestima</t>
  </si>
  <si>
    <t>GLAVA 00408. - Socijalna skrb i zdravstvena zaštita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</si>
  <si>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</si>
  <si>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</si>
  <si>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</si>
  <si>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</si>
  <si>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</si>
  <si>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</si>
  <si>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</si>
  <si>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</si>
  <si>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</si>
  <si>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</si>
  <si>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</si>
  <si>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</si>
  <si>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</si>
  <si>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</si>
  <si>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</si>
  <si>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</si>
  <si>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</si>
  <si>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</si>
  <si>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</si>
  <si>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</si>
  <si>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</si>
  <si>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</si>
  <si>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</si>
  <si>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</si>
  <si>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</si>
  <si>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</si>
  <si>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</si>
  <si>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</si>
  <si>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</si>
  <si>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</si>
  <si>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</si>
  <si>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</si>
  <si>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</si>
  <si>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</si>
  <si>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</si>
  <si>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</si>
  <si>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</si>
  <si>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</si>
  <si>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</si>
  <si>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</si>
  <si>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</si>
  <si>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</si>
  <si>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</si>
  <si>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</si>
  <si>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</si>
  <si>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</si>
  <si>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</si>
  <si>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</si>
  <si>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</si>
  <si>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</si>
  <si>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</si>
  <si>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</si>
  <si>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</si>
  <si>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</si>
  <si>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</si>
  <si>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</si>
  <si>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</si>
  <si>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</si>
  <si>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</si>
  <si>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</si>
  <si>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</si>
  <si>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</si>
  <si>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</si>
  <si>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</si>
  <si>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</si>
  <si>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</si>
  <si>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</si>
  <si>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</si>
  <si>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</si>
  <si>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</si>
  <si>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</si>
  <si>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</si>
  <si>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</si>
  <si>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</si>
  <si>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</si>
  <si>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</si>
  <si>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</si>
  <si>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</si>
  <si>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</si>
  <si>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</si>
  <si>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</si>
  <si>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</si>
  <si>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</si>
  <si>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</si>
  <si>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</si>
  <si>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</si>
  <si>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</si>
  <si>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</si>
  <si>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</si>
  <si>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</si>
  <si>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</si>
  <si>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</si>
  <si>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</si>
  <si>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</si>
  <si>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</si>
  <si>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</si>
  <si>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</si>
  <si>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</si>
  <si>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</si>
  <si>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</si>
  <si>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</si>
  <si>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</si>
  <si>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</si>
  <si>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</si>
  <si>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</si>
  <si>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</si>
  <si>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</si>
  <si>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</si>
  <si>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</si>
  <si>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</si>
  <si>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</si>
  <si>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</si>
  <si>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</si>
  <si>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</si>
  <si>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</si>
  <si>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</si>
  <si>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</si>
  <si>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</si>
  <si>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</si>
  <si>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</si>
  <si>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</si>
  <si>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</si>
  <si>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</si>
  <si>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</si>
  <si>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</si>
  <si>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</si>
  <si>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</si>
  <si>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</si>
  <si>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</si>
  <si>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</si>
  <si>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</si>
  <si>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</si>
  <si>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</si>
  <si>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</si>
  <si>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</si>
  <si>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</si>
  <si>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</si>
  <si>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</si>
  <si>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</si>
  <si>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</si>
  <si>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</si>
  <si>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</si>
  <si>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</si>
  <si>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</si>
  <si>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</si>
  <si>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</si>
  <si>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</si>
  <si>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</si>
  <si>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</si>
  <si>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</si>
  <si>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</si>
  <si>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</si>
  <si>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</si>
  <si>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</si>
  <si>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</si>
  <si>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</si>
  <si>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</si>
  <si>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</si>
  <si>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</si>
  <si>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</si>
  <si>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</si>
  <si>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</si>
  <si>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</si>
  <si>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</si>
  <si>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</si>
  <si>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</si>
  <si>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</si>
  <si>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</si>
  <si>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</si>
  <si>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</si>
  <si>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</si>
  <si>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</si>
  <si>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</si>
  <si>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</si>
  <si>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</si>
  <si>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</si>
  <si>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</si>
  <si>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</si>
  <si>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</si>
  <si>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</si>
  <si>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</si>
  <si>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</si>
  <si>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</si>
  <si>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</si>
  <si>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</si>
  <si>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</si>
  <si>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</si>
  <si>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</si>
  <si>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</si>
  <si>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</si>
  <si>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</si>
  <si>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</si>
  <si>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</si>
  <si>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</si>
  <si>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</si>
  <si>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</si>
  <si>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</si>
  <si>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</si>
  <si>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</si>
  <si>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</si>
  <si>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</si>
  <si>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Ovaj Proračun stupa na snagu danom objave u "Službenom glasniku Grada Valpova", a primjenjivat će se od 01. siječnja 2014. godine.</t>
  </si>
  <si>
    <t>Klasa:400-08/13-01/</t>
  </si>
  <si>
    <t xml:space="preserve">Aktivnost 01 - Djelatnost udruga od posebnog interesa za Grad </t>
  </si>
  <si>
    <t>A101101</t>
  </si>
  <si>
    <t>A101102</t>
  </si>
  <si>
    <t>A101103</t>
  </si>
  <si>
    <t>A101201</t>
  </si>
  <si>
    <t>A101202</t>
  </si>
  <si>
    <t>K101201</t>
  </si>
  <si>
    <t>A101301</t>
  </si>
  <si>
    <t>A101302</t>
  </si>
  <si>
    <t>A101401</t>
  </si>
  <si>
    <t>A102101</t>
  </si>
  <si>
    <t>A102201</t>
  </si>
  <si>
    <t>A103101</t>
  </si>
  <si>
    <t>K103101</t>
  </si>
  <si>
    <t>A103102</t>
  </si>
  <si>
    <t>A103103</t>
  </si>
  <si>
    <t>A103104</t>
  </si>
  <si>
    <t>A103105</t>
  </si>
  <si>
    <t>A103106</t>
  </si>
  <si>
    <t>A103107</t>
  </si>
  <si>
    <t>A103108</t>
  </si>
  <si>
    <t>A201101</t>
  </si>
  <si>
    <t>A201102</t>
  </si>
  <si>
    <t>T201301</t>
  </si>
  <si>
    <t>T201201</t>
  </si>
  <si>
    <t>K201401</t>
  </si>
  <si>
    <t>K201501</t>
  </si>
  <si>
    <t>K201601</t>
  </si>
  <si>
    <t>A201701</t>
  </si>
  <si>
    <t>A301101</t>
  </si>
  <si>
    <t>A301102</t>
  </si>
  <si>
    <t>A301103</t>
  </si>
  <si>
    <t>A301104</t>
  </si>
  <si>
    <t>A301105</t>
  </si>
  <si>
    <t>A301106</t>
  </si>
  <si>
    <t>A301107</t>
  </si>
  <si>
    <t>A301108</t>
  </si>
  <si>
    <t>K301101</t>
  </si>
  <si>
    <t>K301102</t>
  </si>
  <si>
    <t>K302101</t>
  </si>
  <si>
    <t>K302102</t>
  </si>
  <si>
    <t>K302103</t>
  </si>
  <si>
    <t>K302201</t>
  </si>
  <si>
    <t>K302202</t>
  </si>
  <si>
    <t>K302203</t>
  </si>
  <si>
    <t>K302204</t>
  </si>
  <si>
    <t>A303301</t>
  </si>
  <si>
    <t>A303101</t>
  </si>
  <si>
    <t>A303102</t>
  </si>
  <si>
    <t>K303101</t>
  </si>
  <si>
    <t>K303102</t>
  </si>
  <si>
    <t>K303103</t>
  </si>
  <si>
    <t>A303201</t>
  </si>
  <si>
    <t>K303401</t>
  </si>
  <si>
    <t>T304101</t>
  </si>
  <si>
    <t>T401101</t>
  </si>
  <si>
    <t>K401101</t>
  </si>
  <si>
    <t>A402101</t>
  </si>
  <si>
    <t>A402201</t>
  </si>
  <si>
    <t>T403101</t>
  </si>
  <si>
    <t>T403102</t>
  </si>
  <si>
    <t>T403103</t>
  </si>
  <si>
    <t>A403101</t>
  </si>
  <si>
    <t>Aktivnost 01 -Tekuća donacija Lokalnoj akcijskog grupi Karašica za redovan rad</t>
  </si>
  <si>
    <t>K403201</t>
  </si>
  <si>
    <t>K403301</t>
  </si>
  <si>
    <t>K404201</t>
  </si>
  <si>
    <t>A405101</t>
  </si>
  <si>
    <t>T405101</t>
  </si>
  <si>
    <t>K405101</t>
  </si>
  <si>
    <t>A405201</t>
  </si>
  <si>
    <t>K405201</t>
  </si>
  <si>
    <t>K405202</t>
  </si>
  <si>
    <t>A405301</t>
  </si>
  <si>
    <t>A406101</t>
  </si>
  <si>
    <t>A407101</t>
  </si>
  <si>
    <t>A407201</t>
  </si>
  <si>
    <t>A407301</t>
  </si>
  <si>
    <t>A408101</t>
  </si>
  <si>
    <t>A408102</t>
  </si>
  <si>
    <t>A408201</t>
  </si>
  <si>
    <t>A408301</t>
  </si>
  <si>
    <t>Aktivnost 02 - Financiranje režijskih i sličnih troškova - Gradska uprava</t>
  </si>
  <si>
    <t>Kapitalni projekt 01 - Izgradnja poduzetničkog inkubatora u Valpovu</t>
  </si>
  <si>
    <t xml:space="preserve">Kapitalni projekt 03 - Rekonstrukcija javne rasvjete - LED štedna rasvjeta </t>
  </si>
  <si>
    <t>Šifra izvora prihoda:</t>
  </si>
  <si>
    <t>1 Opći prihodi i primici</t>
  </si>
  <si>
    <t>2 Vlastiti prihodi</t>
  </si>
  <si>
    <t>3 Prihodi za posebne namjene</t>
  </si>
  <si>
    <t>4 Pomoći</t>
  </si>
  <si>
    <t>5 Donacije</t>
  </si>
  <si>
    <t>6 Prihodi od nefinancijske imovine i nakande šteta s osnove osiguranja</t>
  </si>
  <si>
    <t>7 Namjenski primici od zaduživanja</t>
  </si>
  <si>
    <t>8 Višak prihoda iz prethodnih godina</t>
  </si>
  <si>
    <t>Aktivnost 01 - Rashodi za održavanje objekata i  opreme komunalne infrastrukture</t>
  </si>
  <si>
    <t>Kapitalni projekt 01 - Agro zona u Valpovu</t>
  </si>
  <si>
    <t>Aktivnost 01 - Financiranje režijskih i sličnih troškova - udruge u kulturi</t>
  </si>
  <si>
    <t>Aktivnost 02 - Djelatnost udruga u kulturi od interesa za Grad</t>
  </si>
  <si>
    <t>Aktivnost 02 - Tekuće donacije udrugama u športu</t>
  </si>
  <si>
    <t xml:space="preserve">Program 01. Održavanje i uređenje ostalih objekata komunalne infrastrukture </t>
  </si>
  <si>
    <t>Program 01. Održavanje objekata komunalne infrastrukture, uređenje  prostora kroz program Javnih radova</t>
  </si>
  <si>
    <t>Program 02. Prostorno planiranje, projektiranje i građenje objekata</t>
  </si>
  <si>
    <t>Program 03. Otkup zemljišta</t>
  </si>
  <si>
    <t>Prijevozna sredstva</t>
  </si>
  <si>
    <t>Aktivnost 01 - Financiranje režijskih i sličnih troškova - udruge u športu</t>
  </si>
  <si>
    <t>Kapitalni projekt 01 - Digitalizacija kina (nabava digitalnog kino-projektora)</t>
  </si>
  <si>
    <t>610</t>
  </si>
  <si>
    <t>Kapitalni projekt 01 - Izgradnja infrastrukture u Zoni malog gospodarstva II</t>
  </si>
  <si>
    <t xml:space="preserve">Program 01. Program javnih potreba udruga u športu </t>
  </si>
  <si>
    <t>K303201</t>
  </si>
  <si>
    <t>A304101</t>
  </si>
  <si>
    <t>A304102</t>
  </si>
  <si>
    <t>T404201</t>
  </si>
  <si>
    <t>T404202</t>
  </si>
  <si>
    <t>T404203</t>
  </si>
  <si>
    <t>K404301</t>
  </si>
  <si>
    <t>GLAVA 00405. - Kultura i religija</t>
  </si>
  <si>
    <t>A405302</t>
  </si>
  <si>
    <t>A406102</t>
  </si>
  <si>
    <t>29.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</si>
  <si>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</si>
  <si>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</si>
  <si>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</si>
  <si>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</si>
  <si>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</si>
  <si>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</si>
  <si>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</si>
  <si>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</si>
  <si>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</si>
  <si>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</si>
  <si>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</si>
  <si>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</si>
  <si>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</si>
  <si>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</si>
  <si>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</si>
  <si>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</si>
  <si>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</si>
  <si>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</si>
  <si>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</si>
  <si>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B. MANJAK PRIHODA I PRIMITAKA PRENESEN IZ PRETHODNIH GODINA</t>
  </si>
  <si>
    <t>IZMJENE I DOPUNE PRORAČUNA GRADA VALPOVA                                                                      ZA 2014. GODINU</t>
  </si>
  <si>
    <t>Povećanje/  smanjenje</t>
  </si>
  <si>
    <t>Novi plan 2014.</t>
  </si>
  <si>
    <r>
      <t>Primljeni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zajmovi od banaka i ostalih financijskih institucija izvan javnog sektora - kratkoročni</t>
    </r>
  </si>
  <si>
    <t>Otplata glavnice primljenih kredita od tuzemnih kreditnih institucija izvan javnog sektora - kratkoročnih</t>
  </si>
  <si>
    <t>Program 05. Savjet mladih Grada Valpova, redovna djelatnost</t>
  </si>
  <si>
    <t>Aktivnost 01 - Redovna aktivnost Savjeta mladih</t>
  </si>
  <si>
    <t>A101501</t>
  </si>
  <si>
    <t>Kapitalni projekt 01 - Nabavka opreme</t>
  </si>
  <si>
    <t>K103102</t>
  </si>
  <si>
    <t>A201401</t>
  </si>
  <si>
    <t>Aktivnost 01- Servisiranje računalne opreme i Internet mreže</t>
  </si>
  <si>
    <t>Program 05. Kapitalne potpore i ulaganja u turističku infrastrukturu</t>
  </si>
  <si>
    <t>K201502</t>
  </si>
  <si>
    <t>Kapitalni projekt 02 - Izgradnja pristupne točke - HOT SPOT (komunikacijska oprema)</t>
  </si>
  <si>
    <t>Aktivnost 01 - Otplata glavnice i kamata kratkoročnog kredita u 2014. godini</t>
  </si>
  <si>
    <t>Program 08. Program otplate kredita-  kratkoročno zaduženje</t>
  </si>
  <si>
    <t>Kapitalni projekt 04 - Nabavka traktorskih kosilica za komunalno održavanje prigradskih naselja</t>
  </si>
  <si>
    <t>K302104</t>
  </si>
  <si>
    <t xml:space="preserve">Kapitalni projekt  01 - Kapitalna pomoć Dvorcu d.o.o. za izgradnju sustava vodoopskrbe </t>
  </si>
  <si>
    <t>Kapitalni projekt 02 - Kapitalna pomoć Dvorcu d.o.o. za izgradnju sustava za odvodnju</t>
  </si>
  <si>
    <t>Kapitalni projekt 03 - Kapitalna pomoć Dvorcu d.o.o.za vodni doprinos za izgradnju sustava za pročišćavanje otpadnih voda Marjančaci-Ivanovci-Zelčin-Harkanovci</t>
  </si>
  <si>
    <t xml:space="preserve">Kapitalni projekt 04 - Kapitalna pomoć Dvorcu d.o.o. za rekonstrukciju i dogradnju spojnog cjevovoda u ulici I.L.Ribara u Valpovu </t>
  </si>
  <si>
    <t>Kapitalni projekt 05 - Kapitalna pomoć Dvorcu d.o.o. a rekonstrukciju vodocrpilišta Jarčevac</t>
  </si>
  <si>
    <t xml:space="preserve">Kapitalni projekt 02 - Izgradnja i opremanje društvenih domova </t>
  </si>
  <si>
    <t>Aktivnost 01. Sanacija divljih deponija i izrada Plana gospodarenja otpadom</t>
  </si>
  <si>
    <t>Izmijenjeni plan razvojnih programa Grada Valpova koji sadrži planirane rashode za nefinancijsku imovinu (investicije), kapitalne pomoći i donacije za 2014. godinu, iskazane po programima, izvorima i proračunskim korisnicima, sastavni je dio ovog Proračuna.</t>
  </si>
  <si>
    <t>Urbroj: 2185/01-5-14-                                                                                                                        Predsjednik Gradskog vijeća:</t>
  </si>
  <si>
    <t>Valpovo,   svibanj 2014. godine                                                                                                                 Dejan Pisačić, prof.,v.r.</t>
  </si>
  <si>
    <t>"Prihodi i rashodi, te primici i izdaci po ekonomskoj klasifikciji utvrđuju se u Računu prihoda i rashoda i u Računu financiranja u Proračunu Grada Valpova za 2014. godinu kako slijedi:</t>
  </si>
  <si>
    <t>Kapitalni projekt 01 - Kapitalne donacije Turističkoj zajednici Grada Valpova za nominirane projekte prema HTZ-u</t>
  </si>
  <si>
    <t>Subvencije trgovačkim društvima, poljoprivrednicima i obrtnicima izvan javnog sektora (HRV)</t>
  </si>
  <si>
    <t>Subvencije trgovačkim društvima, poljoprivrednicima i obrtnicima izvan javnog sektora (VPC)</t>
  </si>
  <si>
    <r>
      <rPr>
        <b/>
        <i/>
        <u/>
        <sz val="11"/>
        <rFont val="Arial"/>
        <family val="2"/>
        <charset val="238"/>
      </rPr>
      <t xml:space="preserve">RAZDJEL 004. </t>
    </r>
    <r>
      <rPr>
        <b/>
        <i/>
        <sz val="11"/>
        <rFont val="Arial"/>
        <family val="2"/>
        <charset val="238"/>
      </rPr>
      <t>- UPRAVNI ODJEL ZA GOSPODARSTVO I DRUŠTVENE DJELATNOSTI</t>
    </r>
  </si>
  <si>
    <r>
      <rPr>
        <b/>
        <i/>
        <u/>
        <sz val="11"/>
        <rFont val="Arial"/>
        <family val="2"/>
        <charset val="238"/>
      </rPr>
      <t>RAZDJEL 003.</t>
    </r>
    <r>
      <rPr>
        <b/>
        <i/>
        <sz val="11"/>
        <rFont val="Arial"/>
        <family val="2"/>
        <charset val="238"/>
      </rPr>
      <t xml:space="preserve"> - UPRAVNI ODJEL ZA KOMUNALNE I STAMBENE DJELATNOSTI</t>
    </r>
  </si>
  <si>
    <r>
      <rPr>
        <b/>
        <i/>
        <u/>
        <sz val="11"/>
        <rFont val="Arial"/>
        <family val="2"/>
        <charset val="238"/>
      </rPr>
      <t>RAZDJEL 001.</t>
    </r>
    <r>
      <rPr>
        <b/>
        <i/>
        <sz val="11"/>
        <rFont val="Arial"/>
        <family val="2"/>
        <charset val="238"/>
      </rPr>
      <t xml:space="preserve"> - URED GRADONAČELNIKA, PREDSTAVNIČKA I IZVRŠNA TIJELA</t>
    </r>
  </si>
  <si>
    <r>
      <rPr>
        <b/>
        <i/>
        <u/>
        <sz val="11"/>
        <rFont val="Arial"/>
        <family val="2"/>
        <charset val="238"/>
      </rPr>
      <t>RAZDJEL 002.</t>
    </r>
    <r>
      <rPr>
        <b/>
        <i/>
        <sz val="11"/>
        <rFont val="Arial"/>
        <family val="2"/>
        <charset val="238"/>
      </rPr>
      <t xml:space="preserve"> - SLUŽBA ZA FINANCIJE I PRORAČUN</t>
    </r>
  </si>
  <si>
    <t>A201801</t>
  </si>
  <si>
    <t>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</si>
  <si>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</si>
  <si>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</si>
  <si>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</si>
  <si>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</si>
  <si>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</si>
  <si>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</si>
  <si>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</si>
  <si>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</si>
  <si>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</si>
  <si>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</si>
  <si>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</si>
  <si>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Tekuće donacije udrugama u kulturi</t>
  </si>
  <si>
    <t>Tekuće donacije udrugama u športu</t>
  </si>
  <si>
    <t>Tekuće donacije dobrovoljnim vatrogasnim društvima</t>
  </si>
  <si>
    <t xml:space="preserve">Tekuće donacije (ostalim udrugama oz interesa VMO) </t>
  </si>
  <si>
    <t>Kapitalna donacija za opremu pri digitalizaciji kina</t>
  </si>
  <si>
    <t>GRADSKO VIJEĆE GRADA VALPOVA na __. sjednici održanoj __  svibnja 2014. godine, temeljem članka 6. stavka 3. i članka 39. stavka 1. Zakona o proračunu ("Narodne novine" br. 87/08, 136/12) i članka 16. točke 5. Statuta Grada Valpova ("Službeni glasnik Grada Valpova" br. 08/01, 02/06, 04/09, 02/13 i 07/13.),    donijelo je</t>
  </si>
  <si>
    <t>Kapitalni projekt 01 - Kapitalna donacija Valpovačkom poduzetničkom centru za nabavku opreme pri digitalizaciji kina</t>
  </si>
  <si>
    <t>Kapitalni projekt 02 - Nabava opreme</t>
  </si>
  <si>
    <r>
      <t xml:space="preserve">Rashodi u Proračunu u svoti od </t>
    </r>
    <r>
      <rPr>
        <b/>
        <sz val="10"/>
        <rFont val="Arial"/>
        <family val="2"/>
        <charset val="238"/>
      </rPr>
      <t>23.175.600,00</t>
    </r>
    <r>
      <rPr>
        <sz val="10"/>
        <rFont val="Arial"/>
        <charset val="238"/>
      </rPr>
      <t xml:space="preserve"> kuna i izdaci za financijsku imovinu i otplate zajmova u svoti od</t>
    </r>
    <r>
      <rPr>
        <b/>
        <sz val="10"/>
        <rFont val="Arial"/>
        <family val="2"/>
        <charset val="238"/>
      </rPr>
      <t xml:space="preserve"> 855.000,00</t>
    </r>
    <r>
      <rPr>
        <sz val="10"/>
        <rFont val="Arial"/>
        <charset val="238"/>
      </rPr>
      <t xml:space="preserve"> kuna raspoređuju se po korisnicima, glavnim programima i programima koji se sastoje od aktivnosti i projekata u Posebnom dijelu Proračuna, kako slijedi:</t>
    </r>
  </si>
  <si>
    <t>2.3. Mjesni odbor Nard</t>
  </si>
  <si>
    <t>2.4. Mjesni odbor Šag</t>
  </si>
  <si>
    <t>2.5. Mjesni odbor Marjančaci</t>
  </si>
  <si>
    <t>2.6. Mjesni odbor Ivanovci</t>
  </si>
  <si>
    <t>2.7. Mjesni odbor Zelčin</t>
  </si>
  <si>
    <t>2.8. Mjesni odbor Harkanovci</t>
  </si>
  <si>
    <t>K103103</t>
  </si>
  <si>
    <t>Članak 2. mijenja se i glasi:</t>
  </si>
  <si>
    <t>Članak 3. mijenja se i glasi:</t>
  </si>
  <si>
    <t xml:space="preserve"> - 37 -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</si>
</sst>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"/>
  </numFmts>
  <fonts count="58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u/>
      <sz val="11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charset val="238"/>
    </font>
    <font>
      <i/>
      <sz val="10"/>
      <name val="Arial"/>
      <family val="2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  <charset val="238"/>
    </font>
    <font>
      <sz val="9"/>
      <name val="Arial"/>
      <charset val="238"/>
    </font>
    <font>
      <b/>
      <sz val="9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i/>
      <u/>
      <sz val="10"/>
      <name val="Arial"/>
      <charset val="238"/>
    </font>
    <font>
      <i/>
      <sz val="10"/>
      <name val="Arial"/>
      <charset val="238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  <charset val="238"/>
    </font>
    <font>
      <sz val="8"/>
      <name val="Arial"/>
      <charset val="238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0"/>
      <name val="Arial"/>
      <charset val="238"/>
    </font>
    <font>
      <b/>
      <sz val="9"/>
      <color indexed="8"/>
      <name val="Arial"/>
      <family val="2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/>
    <xf numFmtId="0" fontId="0" fillId="0" borderId="0" xfId="0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right" indent="3"/>
    </xf>
    <xf numFmtId="49" fontId="8" fillId="0" borderId="0" xfId="0" applyNumberFormat="1" applyFont="1" applyAlignment="1"/>
    <xf numFmtId="0" fontId="0" fillId="0" borderId="0" xfId="0" applyFill="1"/>
    <xf numFmtId="0" fontId="10" fillId="0" borderId="0" xfId="0" applyFont="1"/>
    <xf numFmtId="49" fontId="18" fillId="0" borderId="0" xfId="0" applyNumberFormat="1" applyFont="1"/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49" fontId="20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6" xfId="0" applyBorder="1"/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0" fillId="0" borderId="2" xfId="0" applyNumberFormat="1" applyBorder="1"/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49" fontId="29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/>
    <xf numFmtId="49" fontId="9" fillId="0" borderId="2" xfId="0" applyNumberFormat="1" applyFont="1" applyBorder="1" applyAlignment="1">
      <alignment vertical="center" wrapText="1"/>
    </xf>
    <xf numFmtId="4" fontId="0" fillId="0" borderId="2" xfId="0" applyNumberFormat="1" applyBorder="1"/>
    <xf numFmtId="4" fontId="2" fillId="0" borderId="4" xfId="0" applyNumberFormat="1" applyFont="1" applyBorder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9" fontId="0" fillId="0" borderId="0" xfId="0" applyNumberFormat="1" applyBorder="1"/>
    <xf numFmtId="0" fontId="34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Border="1"/>
    <xf numFmtId="4" fontId="37" fillId="0" borderId="2" xfId="0" applyNumberFormat="1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164" fontId="37" fillId="0" borderId="2" xfId="0" applyNumberFormat="1" applyFont="1" applyBorder="1"/>
    <xf numFmtId="4" fontId="36" fillId="0" borderId="2" xfId="0" applyNumberFormat="1" applyFont="1" applyBorder="1" applyAlignment="1">
      <alignment vertical="center" wrapText="1"/>
    </xf>
    <xf numFmtId="4" fontId="36" fillId="0" borderId="8" xfId="0" applyNumberFormat="1" applyFont="1" applyBorder="1" applyAlignment="1">
      <alignment vertical="center" wrapText="1"/>
    </xf>
    <xf numFmtId="4" fontId="39" fillId="0" borderId="2" xfId="0" applyNumberFormat="1" applyFont="1" applyBorder="1" applyAlignment="1">
      <alignment vertical="center"/>
    </xf>
    <xf numFmtId="4" fontId="39" fillId="0" borderId="8" xfId="0" applyNumberFormat="1" applyFont="1" applyBorder="1" applyAlignment="1">
      <alignment vertical="center"/>
    </xf>
    <xf numFmtId="4" fontId="37" fillId="0" borderId="2" xfId="0" applyNumberFormat="1" applyFont="1" applyFill="1" applyBorder="1" applyAlignment="1">
      <alignment vertical="center" wrapText="1"/>
    </xf>
    <xf numFmtId="164" fontId="37" fillId="0" borderId="2" xfId="0" applyNumberFormat="1" applyFont="1" applyFill="1" applyBorder="1" applyAlignment="1">
      <alignment vertical="center" wrapText="1"/>
    </xf>
    <xf numFmtId="164" fontId="37" fillId="0" borderId="2" xfId="0" applyNumberFormat="1" applyFont="1" applyBorder="1" applyAlignment="1">
      <alignment vertical="center"/>
    </xf>
    <xf numFmtId="4" fontId="39" fillId="0" borderId="2" xfId="0" applyNumberFormat="1" applyFont="1" applyBorder="1" applyAlignment="1">
      <alignment vertical="center" wrapText="1"/>
    </xf>
    <xf numFmtId="4" fontId="39" fillId="0" borderId="8" xfId="0" applyNumberFormat="1" applyFont="1" applyBorder="1" applyAlignment="1">
      <alignment vertical="center" wrapText="1"/>
    </xf>
    <xf numFmtId="4" fontId="38" fillId="0" borderId="2" xfId="0" applyNumberFormat="1" applyFont="1" applyBorder="1" applyAlignment="1">
      <alignment vertical="center"/>
    </xf>
    <xf numFmtId="4" fontId="38" fillId="0" borderId="8" xfId="0" applyNumberFormat="1" applyFont="1" applyBorder="1" applyAlignment="1">
      <alignment vertical="center"/>
    </xf>
    <xf numFmtId="4" fontId="36" fillId="2" borderId="2" xfId="0" applyNumberFormat="1" applyFont="1" applyFill="1" applyBorder="1" applyAlignment="1">
      <alignment vertical="center" wrapText="1"/>
    </xf>
    <xf numFmtId="4" fontId="36" fillId="2" borderId="8" xfId="0" applyNumberFormat="1" applyFont="1" applyFill="1" applyBorder="1" applyAlignment="1">
      <alignment vertical="center" wrapText="1"/>
    </xf>
    <xf numFmtId="4" fontId="36" fillId="0" borderId="2" xfId="0" applyNumberFormat="1" applyFont="1" applyBorder="1" applyAlignment="1">
      <alignment vertical="center"/>
    </xf>
    <xf numFmtId="4" fontId="36" fillId="0" borderId="8" xfId="0" applyNumberFormat="1" applyFont="1" applyBorder="1" applyAlignment="1">
      <alignment vertical="center"/>
    </xf>
    <xf numFmtId="164" fontId="36" fillId="0" borderId="2" xfId="0" applyNumberFormat="1" applyFont="1" applyBorder="1" applyAlignment="1">
      <alignment vertical="center" wrapText="1"/>
    </xf>
    <xf numFmtId="4" fontId="39" fillId="0" borderId="2" xfId="0" applyNumberFormat="1" applyFont="1" applyFill="1" applyBorder="1" applyAlignment="1">
      <alignment vertical="center" wrapText="1"/>
    </xf>
    <xf numFmtId="4" fontId="36" fillId="0" borderId="2" xfId="0" applyNumberFormat="1" applyFont="1" applyFill="1" applyBorder="1" applyAlignment="1">
      <alignment vertical="center" wrapText="1"/>
    </xf>
    <xf numFmtId="4" fontId="36" fillId="0" borderId="8" xfId="0" applyNumberFormat="1" applyFont="1" applyFill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49" fontId="40" fillId="0" borderId="2" xfId="0" applyNumberFormat="1" applyFont="1" applyBorder="1" applyAlignment="1">
      <alignment horizontal="left" vertical="center" wrapText="1"/>
    </xf>
    <xf numFmtId="0" fontId="0" fillId="0" borderId="11" xfId="0" applyBorder="1"/>
    <xf numFmtId="49" fontId="43" fillId="0" borderId="2" xfId="0" applyNumberFormat="1" applyFont="1" applyBorder="1" applyAlignment="1">
      <alignment horizontal="left" vertical="center" wrapText="1"/>
    </xf>
    <xf numFmtId="0" fontId="40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49" fontId="44" fillId="0" borderId="2" xfId="0" applyNumberFormat="1" applyFont="1" applyBorder="1" applyAlignment="1">
      <alignment horizontal="left" vertical="center" wrapText="1"/>
    </xf>
    <xf numFmtId="0" fontId="3" fillId="0" borderId="0" xfId="0" applyFont="1" applyBorder="1"/>
    <xf numFmtId="0" fontId="3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4" fontId="36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" fontId="36" fillId="0" borderId="2" xfId="0" applyNumberFormat="1" applyFont="1" applyFill="1" applyBorder="1" applyAlignment="1">
      <alignment vertical="center"/>
    </xf>
    <xf numFmtId="4" fontId="36" fillId="0" borderId="8" xfId="0" applyNumberFormat="1" applyFont="1" applyFill="1" applyBorder="1" applyAlignment="1">
      <alignment vertical="center"/>
    </xf>
    <xf numFmtId="4" fontId="36" fillId="0" borderId="8" xfId="0" applyNumberFormat="1" applyFont="1" applyBorder="1" applyAlignment="1">
      <alignment horizontal="right" vertical="center"/>
    </xf>
    <xf numFmtId="49" fontId="35" fillId="0" borderId="2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9" fontId="33" fillId="0" borderId="0" xfId="0" applyNumberFormat="1" applyFont="1"/>
    <xf numFmtId="49" fontId="47" fillId="0" borderId="0" xfId="0" applyNumberFormat="1" applyFont="1"/>
    <xf numFmtId="49" fontId="47" fillId="0" borderId="0" xfId="0" applyNumberFormat="1" applyFont="1" applyAlignment="1">
      <alignment wrapText="1"/>
    </xf>
    <xf numFmtId="4" fontId="1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right" vertical="center"/>
    </xf>
    <xf numFmtId="4" fontId="25" fillId="0" borderId="8" xfId="0" applyNumberFormat="1" applyFont="1" applyBorder="1" applyAlignment="1">
      <alignment horizontal="right" vertical="center"/>
    </xf>
    <xf numFmtId="49" fontId="25" fillId="0" borderId="3" xfId="0" applyNumberFormat="1" applyFont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4" fontId="34" fillId="0" borderId="2" xfId="0" applyNumberFormat="1" applyFont="1" applyBorder="1" applyAlignment="1">
      <alignment horizontal="right" vertical="center"/>
    </xf>
    <xf numFmtId="4" fontId="34" fillId="0" borderId="8" xfId="0" applyNumberFormat="1" applyFont="1" applyBorder="1" applyAlignment="1">
      <alignment horizontal="right" vertical="center"/>
    </xf>
    <xf numFmtId="49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4" fontId="34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2" xfId="1" applyFont="1" applyFill="1" applyBorder="1" applyAlignment="1">
      <alignment horizontal="left" wrapText="1"/>
    </xf>
    <xf numFmtId="0" fontId="42" fillId="0" borderId="1" xfId="0" applyFont="1" applyBorder="1"/>
    <xf numFmtId="0" fontId="42" fillId="0" borderId="2" xfId="0" applyFont="1" applyBorder="1" applyAlignment="1">
      <alignment horizontal="center" vertical="center"/>
    </xf>
    <xf numFmtId="49" fontId="42" fillId="0" borderId="2" xfId="0" applyNumberFormat="1" applyFont="1" applyBorder="1" applyAlignment="1">
      <alignment vertical="center" wrapText="1"/>
    </xf>
    <xf numFmtId="4" fontId="42" fillId="0" borderId="2" xfId="0" applyNumberFormat="1" applyFont="1" applyBorder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3" xfId="0" applyFont="1" applyBorder="1"/>
    <xf numFmtId="0" fontId="42" fillId="0" borderId="4" xfId="0" applyFont="1" applyBorder="1" applyAlignment="1">
      <alignment horizontal="center" vertical="center" wrapText="1"/>
    </xf>
    <xf numFmtId="49" fontId="42" fillId="0" borderId="4" xfId="0" applyNumberFormat="1" applyFont="1" applyBorder="1" applyAlignment="1">
      <alignment vertical="center" wrapText="1"/>
    </xf>
    <xf numFmtId="4" fontId="42" fillId="0" borderId="4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5" fillId="0" borderId="2" xfId="2" applyFont="1" applyFill="1" applyBorder="1" applyAlignment="1">
      <alignment horizontal="left" vertical="center" wrapText="1"/>
    </xf>
    <xf numFmtId="4" fontId="34" fillId="0" borderId="2" xfId="0" applyNumberFormat="1" applyFont="1" applyFill="1" applyBorder="1" applyAlignment="1">
      <alignment horizontal="right" vertical="center"/>
    </xf>
    <xf numFmtId="164" fontId="34" fillId="0" borderId="8" xfId="0" applyNumberFormat="1" applyFont="1" applyFill="1" applyBorder="1" applyAlignment="1">
      <alignment horizontal="right" vertical="center"/>
    </xf>
    <xf numFmtId="4" fontId="34" fillId="0" borderId="4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33" fillId="0" borderId="2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39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4" fontId="37" fillId="0" borderId="8" xfId="0" applyNumberFormat="1" applyFont="1" applyFill="1" applyBorder="1" applyAlignment="1">
      <alignment vertical="center" wrapText="1"/>
    </xf>
    <xf numFmtId="4" fontId="39" fillId="0" borderId="8" xfId="0" applyNumberFormat="1" applyFont="1" applyFill="1" applyBorder="1" applyAlignment="1">
      <alignment vertical="center" wrapText="1"/>
    </xf>
    <xf numFmtId="4" fontId="39" fillId="0" borderId="8" xfId="0" applyNumberFormat="1" applyFont="1" applyFill="1" applyBorder="1" applyAlignment="1">
      <alignment vertical="center"/>
    </xf>
    <xf numFmtId="4" fontId="0" fillId="0" borderId="8" xfId="0" applyNumberFormat="1" applyBorder="1"/>
    <xf numFmtId="4" fontId="2" fillId="0" borderId="8" xfId="0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" fontId="37" fillId="0" borderId="8" xfId="0" applyNumberFormat="1" applyFont="1" applyBorder="1" applyAlignment="1">
      <alignment horizontal="right" vertical="center"/>
    </xf>
    <xf numFmtId="4" fontId="37" fillId="0" borderId="8" xfId="0" applyNumberFormat="1" applyFont="1" applyBorder="1" applyAlignment="1">
      <alignment horizontal="right"/>
    </xf>
    <xf numFmtId="4" fontId="37" fillId="0" borderId="8" xfId="0" applyNumberFormat="1" applyFont="1" applyFill="1" applyBorder="1" applyAlignment="1">
      <alignment horizontal="right" vertical="center" wrapText="1"/>
    </xf>
    <xf numFmtId="49" fontId="40" fillId="3" borderId="5" xfId="0" applyNumberFormat="1" applyFont="1" applyFill="1" applyBorder="1" applyAlignment="1">
      <alignment horizontal="center" vertical="center" wrapText="1"/>
    </xf>
    <xf numFmtId="49" fontId="40" fillId="3" borderId="12" xfId="0" applyNumberFormat="1" applyFont="1" applyFill="1" applyBorder="1" applyAlignment="1">
      <alignment horizontal="left" vertical="center" wrapText="1"/>
    </xf>
    <xf numFmtId="49" fontId="40" fillId="3" borderId="7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9" fontId="57" fillId="3" borderId="2" xfId="0" applyNumberFormat="1" applyFont="1" applyFill="1" applyBorder="1" applyAlignment="1">
      <alignment horizontal="center" vertical="center"/>
    </xf>
    <xf numFmtId="4" fontId="36" fillId="3" borderId="2" xfId="0" applyNumberFormat="1" applyFont="1" applyFill="1" applyBorder="1" applyAlignment="1">
      <alignment vertical="center" wrapText="1"/>
    </xf>
    <xf numFmtId="4" fontId="36" fillId="3" borderId="8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5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left" vertical="center"/>
    </xf>
    <xf numFmtId="0" fontId="46" fillId="3" borderId="2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55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28" fillId="3" borderId="4" xfId="0" applyNumberFormat="1" applyFont="1" applyFill="1" applyBorder="1" applyAlignment="1">
      <alignment horizontal="center" vertical="center" wrapText="1"/>
    </xf>
    <xf numFmtId="4" fontId="36" fillId="3" borderId="4" xfId="0" applyNumberFormat="1" applyFont="1" applyFill="1" applyBorder="1" applyAlignment="1">
      <alignment horizontal="right" vertical="center" wrapText="1"/>
    </xf>
    <xf numFmtId="4" fontId="36" fillId="3" borderId="10" xfId="0" applyNumberFormat="1" applyFont="1" applyFill="1" applyBorder="1" applyAlignment="1">
      <alignment horizontal="right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vertical="center" wrapText="1"/>
    </xf>
    <xf numFmtId="4" fontId="24" fillId="3" borderId="2" xfId="0" applyNumberFormat="1" applyFont="1" applyFill="1" applyBorder="1" applyAlignment="1">
      <alignment horizontal="righ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right" vertical="center"/>
    </xf>
    <xf numFmtId="4" fontId="24" fillId="3" borderId="8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0" fontId="40" fillId="3" borderId="1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vertical="center" wrapText="1"/>
    </xf>
    <xf numFmtId="4" fontId="40" fillId="3" borderId="2" xfId="0" applyNumberFormat="1" applyFont="1" applyFill="1" applyBorder="1" applyAlignment="1">
      <alignment horizontal="right" vertical="center"/>
    </xf>
    <xf numFmtId="4" fontId="40" fillId="3" borderId="8" xfId="0" applyNumberFormat="1" applyFont="1" applyFill="1" applyBorder="1" applyAlignment="1">
      <alignment horizontal="right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49" fontId="54" fillId="3" borderId="5" xfId="0" applyNumberFormat="1" applyFont="1" applyFill="1" applyBorder="1" applyAlignment="1">
      <alignment horizontal="center" vertical="center" wrapText="1"/>
    </xf>
    <xf numFmtId="49" fontId="54" fillId="3" borderId="7" xfId="0" applyNumberFormat="1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48" fillId="3" borderId="5" xfId="0" applyNumberFormat="1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4" fontId="42" fillId="0" borderId="8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4" fontId="25" fillId="0" borderId="4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0" xfId="0" applyNumberFormat="1" applyFont="1" applyAlignment="1"/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right" indent="3"/>
    </xf>
    <xf numFmtId="43" fontId="5" fillId="0" borderId="0" xfId="3" applyFont="1" applyAlignment="1">
      <alignment horizontal="left" wrapText="1"/>
    </xf>
    <xf numFmtId="0" fontId="0" fillId="0" borderId="0" xfId="0" applyBorder="1" applyAlignment="1">
      <alignment horizontal="right" indent="3"/>
    </xf>
    <xf numFmtId="0" fontId="0" fillId="0" borderId="0" xfId="0" applyAlignment="1">
      <alignment horizontal="right" indent="3"/>
    </xf>
    <xf numFmtId="49" fontId="12" fillId="3" borderId="5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2" xfId="0" applyFont="1" applyBorder="1" applyAlignment="1">
      <alignment wrapText="1"/>
    </xf>
    <xf numFmtId="49" fontId="34" fillId="0" borderId="3" xfId="0" applyNumberFormat="1" applyFont="1" applyBorder="1" applyAlignment="1">
      <alignment horizontal="left" vertical="center" wrapText="1"/>
    </xf>
    <xf numFmtId="0" fontId="34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/>
    <xf numFmtId="0" fontId="16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3" fillId="3" borderId="1" xfId="0" applyNumberFormat="1" applyFont="1" applyFill="1" applyBorder="1" applyAlignment="1">
      <alignment horizontal="center"/>
    </xf>
    <xf numFmtId="49" fontId="33" fillId="3" borderId="2" xfId="0" applyNumberFormat="1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"/>
    </xf>
    <xf numFmtId="0" fontId="33" fillId="3" borderId="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</cellXfs>
  <cellStyles count="4">
    <cellStyle name="Obično" xfId="0" builtinId="0"/>
    <cellStyle name="Obično_List4" xfId="1"/>
    <cellStyle name="Obično_List9" xfId="2"/>
    <cellStyle name="Zarez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REBALANS%202014.%20(4.%20razina)%202.%20verz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pi&#263;/My%20Documents/Downloads/Prora&#269;un%202013.-radna%20(4.%20razin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REBALANS%202014.%20(4.%20razina)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0" refreshError="1"/>
      <sheetData sheetId="1">
        <row r="12">
          <cell r="I12">
            <v>11400000</v>
          </cell>
        </row>
        <row r="13">
          <cell r="I13">
            <v>1350000</v>
          </cell>
        </row>
        <row r="17">
          <cell r="I17">
            <v>415000</v>
          </cell>
        </row>
        <row r="27">
          <cell r="I27">
            <v>2406000</v>
          </cell>
        </row>
        <row r="41">
          <cell r="I41">
            <v>19000</v>
          </cell>
        </row>
        <row r="46">
          <cell r="I46">
            <v>1759000</v>
          </cell>
        </row>
        <row r="61">
          <cell r="I61">
            <v>300000</v>
          </cell>
        </row>
        <row r="62">
          <cell r="I62">
            <v>175000</v>
          </cell>
        </row>
        <row r="68">
          <cell r="I68">
            <v>3045000</v>
          </cell>
        </row>
        <row r="75">
          <cell r="I75">
            <v>496000</v>
          </cell>
        </row>
        <row r="83">
          <cell r="I83">
            <v>13000</v>
          </cell>
        </row>
        <row r="88">
          <cell r="I88">
            <v>3000</v>
          </cell>
        </row>
        <row r="90">
          <cell r="I90">
            <v>80000</v>
          </cell>
        </row>
        <row r="102">
          <cell r="I102">
            <v>180000</v>
          </cell>
        </row>
      </sheetData>
      <sheetData sheetId="2" refreshError="1"/>
      <sheetData sheetId="3">
        <row r="5">
          <cell r="I5">
            <v>3859400</v>
          </cell>
        </row>
      </sheetData>
      <sheetData sheetId="4">
        <row r="18">
          <cell r="K18">
            <v>18000</v>
          </cell>
        </row>
        <row r="19">
          <cell r="K19">
            <v>18000</v>
          </cell>
        </row>
        <row r="20">
          <cell r="K20">
            <v>1000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0" refreshError="1"/>
      <sheetData sheetId="1" refreshError="1">
        <row r="59">
          <cell r="H59">
            <v>175000</v>
          </cell>
        </row>
      </sheetData>
      <sheetData sheetId="2" refreshError="1">
        <row r="39">
          <cell r="H39">
            <v>10000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ci dio"/>
      <sheetName val="Prihodi"/>
      <sheetName val="Rashodi"/>
      <sheetName val="Racun zaduzivanja"/>
      <sheetName val="Posebni dio"/>
      <sheetName val="List1"/>
    </sheetNames>
    <sheetDataSet>
      <sheetData sheetId="0"/>
      <sheetData sheetId="1"/>
      <sheetData sheetId="2"/>
      <sheetData sheetId="3"/>
      <sheetData sheetId="4">
        <row r="313">
          <cell r="K313">
            <v>60000</v>
          </cell>
        </row>
        <row r="314">
          <cell r="K314">
            <v>10000</v>
          </cell>
        </row>
        <row r="315">
          <cell r="K315">
            <v>1000</v>
          </cell>
        </row>
        <row r="316">
          <cell r="K316">
            <v>32000</v>
          </cell>
        </row>
        <row r="317">
          <cell r="K317">
            <v>33000</v>
          </cell>
        </row>
        <row r="318">
          <cell r="K318">
            <v>1000</v>
          </cell>
        </row>
        <row r="319">
          <cell r="K319">
            <v>12000</v>
          </cell>
        </row>
        <row r="320">
          <cell r="K320">
            <v>2500</v>
          </cell>
        </row>
        <row r="321">
          <cell r="K321">
            <v>12000</v>
          </cell>
        </row>
        <row r="322">
          <cell r="K322">
            <v>32000</v>
          </cell>
        </row>
        <row r="323">
          <cell r="K323">
            <v>4000</v>
          </cell>
        </row>
        <row r="324">
          <cell r="K324">
            <v>11000</v>
          </cell>
        </row>
        <row r="325">
          <cell r="K325">
            <v>11000</v>
          </cell>
        </row>
        <row r="326">
          <cell r="K326">
            <v>45300</v>
          </cell>
        </row>
        <row r="327">
          <cell r="K327">
            <v>22000</v>
          </cell>
        </row>
        <row r="328">
          <cell r="K328">
            <v>21400</v>
          </cell>
        </row>
        <row r="329">
          <cell r="K329">
            <v>5000</v>
          </cell>
        </row>
        <row r="330">
          <cell r="K330">
            <v>5000</v>
          </cell>
        </row>
        <row r="332">
          <cell r="K332">
            <v>10000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zoomScaleSheetLayoutView="100" workbookViewId="0">
      <selection activeCell="G19" sqref="G19"/>
    </sheetView>
  </sheetViews>
  <sheetFormatPr defaultRowHeight="12.75"/>
  <cols>
    <col min="1" max="1" width="4.28515625" customWidth="1"/>
    <col min="2" max="2" width="55.7109375" style="10" customWidth="1"/>
    <col min="3" max="5" width="18.7109375" customWidth="1"/>
    <col min="6" max="6" width="11" customWidth="1"/>
  </cols>
  <sheetData>
    <row r="1" spans="2:6" s="31" customFormat="1" ht="43.5" customHeight="1">
      <c r="B1" s="358" t="s">
        <v>719</v>
      </c>
      <c r="C1" s="358"/>
      <c r="D1" s="358"/>
      <c r="E1" s="358"/>
      <c r="F1" s="359"/>
    </row>
    <row r="2" spans="2:6" ht="41.25" customHeight="1">
      <c r="B2" s="357" t="s">
        <v>664</v>
      </c>
      <c r="C2" s="357"/>
      <c r="D2" s="357"/>
      <c r="E2" s="357"/>
    </row>
    <row r="3" spans="2:6" ht="15.75" customHeight="1">
      <c r="B3" s="32" t="s">
        <v>36</v>
      </c>
      <c r="C3" s="92"/>
    </row>
    <row r="4" spans="2:6" ht="14.25" customHeight="1">
      <c r="B4" s="355" t="s">
        <v>224</v>
      </c>
      <c r="C4" s="355"/>
      <c r="D4" s="355"/>
      <c r="E4" s="355"/>
    </row>
    <row r="5" spans="2:6" ht="6.75" customHeight="1">
      <c r="B5" s="32"/>
    </row>
    <row r="6" spans="2:6" ht="12" customHeight="1">
      <c r="B6" s="356"/>
      <c r="C6" s="356"/>
      <c r="D6" s="356"/>
      <c r="E6" s="356"/>
    </row>
    <row r="7" spans="2:6" ht="15.75" customHeight="1">
      <c r="B7" s="93" t="s">
        <v>225</v>
      </c>
      <c r="C7" s="33"/>
      <c r="D7" s="33"/>
      <c r="E7" s="33"/>
    </row>
    <row r="8" spans="2:6" ht="4.5" customHeight="1">
      <c r="B8" s="93"/>
      <c r="C8" s="33"/>
      <c r="D8" s="33"/>
      <c r="E8" s="33"/>
    </row>
    <row r="9" spans="2:6" ht="15" customHeight="1">
      <c r="B9" s="204" t="s">
        <v>191</v>
      </c>
    </row>
    <row r="10" spans="2:6" ht="12.75" customHeight="1" thickBot="1">
      <c r="B10" s="28"/>
      <c r="C10" s="23"/>
      <c r="D10" s="23"/>
      <c r="E10" s="23" t="s">
        <v>56</v>
      </c>
    </row>
    <row r="11" spans="2:6" ht="25.5" customHeight="1" thickTop="1">
      <c r="B11" s="348"/>
      <c r="C11" s="349" t="s">
        <v>241</v>
      </c>
      <c r="D11" s="349" t="s">
        <v>665</v>
      </c>
      <c r="E11" s="349" t="s">
        <v>666</v>
      </c>
      <c r="F11" s="124"/>
    </row>
    <row r="12" spans="2:6" ht="24" customHeight="1">
      <c r="B12" s="192" t="s">
        <v>107</v>
      </c>
      <c r="C12" s="193">
        <f>Prihodi!F10</f>
        <v>25543000</v>
      </c>
      <c r="D12" s="193">
        <f>E12-C12</f>
        <v>1747000</v>
      </c>
      <c r="E12" s="194">
        <f>Prihodi!H10</f>
        <v>27290000</v>
      </c>
      <c r="F12" s="124"/>
    </row>
    <row r="13" spans="2:6" ht="24" customHeight="1">
      <c r="B13" s="192" t="s">
        <v>108</v>
      </c>
      <c r="C13" s="193">
        <f>Rashodi!F5</f>
        <v>23838000</v>
      </c>
      <c r="D13" s="193">
        <f>E13-C13</f>
        <v>-662400</v>
      </c>
      <c r="E13" s="194">
        <f>(Rashodi!H5)</f>
        <v>23175600</v>
      </c>
      <c r="F13" s="124"/>
    </row>
    <row r="14" spans="2:6" ht="20.25" customHeight="1" thickBot="1">
      <c r="B14" s="195" t="s">
        <v>106</v>
      </c>
      <c r="C14" s="196">
        <f>(C12-C13)</f>
        <v>1705000</v>
      </c>
      <c r="D14" s="196">
        <f>(D12-D13)</f>
        <v>2409400</v>
      </c>
      <c r="E14" s="196">
        <f>(E12-E13)</f>
        <v>4114400</v>
      </c>
      <c r="F14" s="124"/>
    </row>
    <row r="15" spans="2:6" ht="13.5" customHeight="1" thickTop="1">
      <c r="D15" s="41"/>
    </row>
    <row r="16" spans="2:6" ht="0.75" customHeight="1">
      <c r="B16" s="96"/>
      <c r="C16" s="41"/>
      <c r="D16" s="41"/>
      <c r="E16" s="41"/>
    </row>
    <row r="17" spans="2:6" ht="15" customHeight="1">
      <c r="B17" s="204" t="s">
        <v>109</v>
      </c>
      <c r="D17" s="41"/>
    </row>
    <row r="18" spans="2:6" ht="13.5" customHeight="1" thickBot="1">
      <c r="B18" s="28"/>
      <c r="C18" s="23"/>
      <c r="D18" s="23"/>
      <c r="E18" s="23" t="s">
        <v>56</v>
      </c>
    </row>
    <row r="19" spans="2:6" ht="25.5" customHeight="1" thickTop="1">
      <c r="B19" s="350"/>
      <c r="C19" s="349" t="s">
        <v>241</v>
      </c>
      <c r="D19" s="349" t="s">
        <v>665</v>
      </c>
      <c r="E19" s="351" t="s">
        <v>666</v>
      </c>
      <c r="F19" s="41"/>
    </row>
    <row r="20" spans="2:6" ht="15.75" customHeight="1">
      <c r="B20" s="197" t="s">
        <v>104</v>
      </c>
      <c r="C20" s="198">
        <v>0</v>
      </c>
      <c r="D20" s="198">
        <v>0</v>
      </c>
      <c r="E20" s="199">
        <v>0</v>
      </c>
      <c r="F20" s="41"/>
    </row>
    <row r="21" spans="2:6" ht="16.5" customHeight="1" thickBot="1">
      <c r="B21" s="200" t="s">
        <v>105</v>
      </c>
      <c r="C21" s="201">
        <f>('Racun zaduzivanja'!F5)</f>
        <v>1100000</v>
      </c>
      <c r="D21" s="354">
        <f>E21-C21</f>
        <v>2759400</v>
      </c>
      <c r="E21" s="202">
        <f>('Racun zaduzivanja'!H5)</f>
        <v>3859400</v>
      </c>
      <c r="F21" s="41"/>
    </row>
    <row r="22" spans="2:6" ht="7.5" customHeight="1" thickTop="1">
      <c r="C22" s="41"/>
      <c r="D22" s="40"/>
      <c r="E22" s="41"/>
    </row>
    <row r="23" spans="2:6" ht="14.25" customHeight="1">
      <c r="B23" s="204" t="s">
        <v>110</v>
      </c>
    </row>
    <row r="24" spans="2:6" ht="10.5" customHeight="1" thickBot="1">
      <c r="B24" s="28"/>
      <c r="C24" s="23"/>
      <c r="D24" s="23"/>
      <c r="E24" s="23" t="s">
        <v>56</v>
      </c>
    </row>
    <row r="25" spans="2:6" ht="25.5" customHeight="1" thickTop="1">
      <c r="B25" s="350"/>
      <c r="C25" s="349" t="s">
        <v>241</v>
      </c>
      <c r="D25" s="349" t="s">
        <v>665</v>
      </c>
      <c r="E25" s="349" t="s">
        <v>666</v>
      </c>
      <c r="F25" s="124"/>
    </row>
    <row r="26" spans="2:6" ht="19.5" customHeight="1">
      <c r="B26" s="197" t="s">
        <v>111</v>
      </c>
      <c r="C26" s="198">
        <v>0</v>
      </c>
      <c r="D26" s="193">
        <f>E26-C26</f>
        <v>600000</v>
      </c>
      <c r="E26" s="199">
        <f>('Racun zaduzivanja'!H11)</f>
        <v>600000</v>
      </c>
      <c r="F26" s="124"/>
    </row>
    <row r="27" spans="2:6" ht="19.5" customHeight="1">
      <c r="B27" s="197" t="s">
        <v>112</v>
      </c>
      <c r="C27" s="198">
        <v>605000</v>
      </c>
      <c r="D27" s="193">
        <f>E27-C27</f>
        <v>250000</v>
      </c>
      <c r="E27" s="199">
        <f>('Racun zaduzivanja'!H20)</f>
        <v>855000</v>
      </c>
      <c r="F27" s="124"/>
    </row>
    <row r="28" spans="2:6" ht="16.5" customHeight="1" thickBot="1">
      <c r="B28" s="200" t="s">
        <v>93</v>
      </c>
      <c r="C28" s="203">
        <f>(C26-C27)</f>
        <v>-605000</v>
      </c>
      <c r="D28" s="203">
        <f>(D26-D27)</f>
        <v>350000</v>
      </c>
      <c r="E28" s="203">
        <f>(E26-E27)</f>
        <v>-255000</v>
      </c>
      <c r="F28" s="124"/>
    </row>
    <row r="29" spans="2:6" ht="12" customHeight="1" thickTop="1">
      <c r="B29" s="28"/>
      <c r="C29" s="41"/>
      <c r="D29" s="40"/>
      <c r="E29" s="41"/>
    </row>
    <row r="30" spans="2:6" ht="12.75" customHeight="1" thickBot="1">
      <c r="B30" s="28"/>
      <c r="C30" s="23"/>
      <c r="D30" s="23"/>
      <c r="E30" s="23" t="s">
        <v>56</v>
      </c>
    </row>
    <row r="31" spans="2:6" ht="25.5" customHeight="1" thickTop="1">
      <c r="B31" s="350"/>
      <c r="C31" s="349" t="s">
        <v>241</v>
      </c>
      <c r="D31" s="349" t="s">
        <v>665</v>
      </c>
      <c r="E31" s="351" t="s">
        <v>666</v>
      </c>
    </row>
    <row r="32" spans="2:6" ht="32.25" customHeight="1" thickBot="1">
      <c r="B32" s="200" t="s">
        <v>113</v>
      </c>
      <c r="C32" s="201">
        <f>(C14-C21)+C28</f>
        <v>0</v>
      </c>
      <c r="D32" s="201">
        <f>(D14-D21)+D28</f>
        <v>0</v>
      </c>
      <c r="E32" s="201">
        <f>(E14-E21)+E28</f>
        <v>0</v>
      </c>
      <c r="F32" s="124"/>
    </row>
    <row r="33" ht="13.5" thickTop="1"/>
  </sheetData>
  <mergeCells count="4">
    <mergeCell ref="B4:E4"/>
    <mergeCell ref="B6:E6"/>
    <mergeCell ref="B2:E2"/>
    <mergeCell ref="B1:F1"/>
  </mergeCells>
  <phoneticPr fontId="0" type="noConversion"/>
  <pageMargins left="0.71" right="0.15748031496062992" top="0.28000000000000003" bottom="0.19" header="0.27" footer="0.17"/>
  <pageSetup paperSize="9" firstPageNumber="0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opLeftCell="B13" zoomScaleSheetLayoutView="100" workbookViewId="0">
      <selection activeCell="J17" sqref="J17"/>
    </sheetView>
  </sheetViews>
  <sheetFormatPr defaultRowHeight="12.75"/>
  <cols>
    <col min="1" max="1" width="0.7109375" hidden="1" customWidth="1"/>
    <col min="2" max="3" width="5" customWidth="1"/>
    <col min="4" max="4" width="6.42578125" customWidth="1"/>
    <col min="5" max="5" width="52.7109375" customWidth="1"/>
    <col min="6" max="8" width="15.7109375" customWidth="1"/>
  </cols>
  <sheetData>
    <row r="1" spans="2:9" ht="15" customHeight="1">
      <c r="B1" s="360" t="s">
        <v>226</v>
      </c>
      <c r="C1" s="360"/>
      <c r="D1" s="360"/>
      <c r="E1" s="360"/>
      <c r="F1" s="360"/>
      <c r="G1" s="361"/>
      <c r="H1" s="361"/>
    </row>
    <row r="2" spans="2:9" ht="12.75" customHeight="1">
      <c r="B2" s="387" t="s">
        <v>730</v>
      </c>
      <c r="C2" s="387"/>
      <c r="D2" s="387"/>
      <c r="E2" s="387"/>
      <c r="F2" s="245"/>
      <c r="G2" s="246"/>
      <c r="H2" s="246"/>
    </row>
    <row r="3" spans="2:9" ht="26.25" customHeight="1">
      <c r="B3" s="385" t="s">
        <v>693</v>
      </c>
      <c r="C3" s="385"/>
      <c r="D3" s="385"/>
      <c r="E3" s="385"/>
      <c r="F3" s="385"/>
      <c r="G3" s="386"/>
      <c r="H3" s="386"/>
    </row>
    <row r="4" spans="2:9" ht="6.75" customHeight="1">
      <c r="B4" s="388"/>
      <c r="C4" s="388"/>
      <c r="D4" s="388"/>
      <c r="E4" s="388"/>
      <c r="F4" s="388"/>
      <c r="G4" s="389"/>
      <c r="H4" s="389"/>
    </row>
    <row r="5" spans="2:9" ht="16.5" customHeight="1">
      <c r="B5" s="363" t="s">
        <v>41</v>
      </c>
      <c r="C5" s="363"/>
      <c r="D5" s="363"/>
      <c r="E5" s="363"/>
    </row>
    <row r="6" spans="2:9" ht="13.5" customHeight="1">
      <c r="B6" s="364" t="s">
        <v>57</v>
      </c>
      <c r="C6" s="364"/>
      <c r="D6" s="364"/>
      <c r="E6" s="364"/>
    </row>
    <row r="7" spans="2:9" ht="12" customHeight="1" thickBot="1">
      <c r="B7" s="362"/>
      <c r="C7" s="362"/>
      <c r="D7" s="362"/>
      <c r="E7" s="362"/>
      <c r="F7" s="23"/>
      <c r="G7" s="23"/>
      <c r="H7" s="23" t="s">
        <v>56</v>
      </c>
    </row>
    <row r="8" spans="2:9" ht="28.5" customHeight="1" thickTop="1">
      <c r="B8" s="342" t="s">
        <v>95</v>
      </c>
      <c r="C8" s="343" t="s">
        <v>96</v>
      </c>
      <c r="D8" s="343" t="s">
        <v>192</v>
      </c>
      <c r="E8" s="343" t="s">
        <v>83</v>
      </c>
      <c r="F8" s="344" t="s">
        <v>241</v>
      </c>
      <c r="G8" s="344" t="s">
        <v>665</v>
      </c>
      <c r="H8" s="345" t="s">
        <v>666</v>
      </c>
      <c r="I8" s="124"/>
    </row>
    <row r="9" spans="2:9" ht="9.75" customHeight="1">
      <c r="B9" s="390">
        <v>1</v>
      </c>
      <c r="C9" s="391">
        <v>2</v>
      </c>
      <c r="D9" s="391">
        <v>3</v>
      </c>
      <c r="E9" s="391">
        <v>4</v>
      </c>
      <c r="F9" s="392">
        <v>5</v>
      </c>
      <c r="G9" s="392">
        <v>6</v>
      </c>
      <c r="H9" s="393">
        <v>7</v>
      </c>
    </row>
    <row r="10" spans="2:9" ht="33" customHeight="1">
      <c r="B10" s="5"/>
      <c r="C10" s="6"/>
      <c r="D10" s="6"/>
      <c r="E10" s="24" t="s">
        <v>100</v>
      </c>
      <c r="F10" s="49">
        <f>SUM(F12,F40)</f>
        <v>25543000</v>
      </c>
      <c r="G10" s="49">
        <f>H10-F10</f>
        <v>1747000</v>
      </c>
      <c r="H10" s="94">
        <f>SUM(H12,H40)</f>
        <v>27290000</v>
      </c>
    </row>
    <row r="11" spans="2:9" ht="4.5" customHeight="1">
      <c r="B11" s="1"/>
      <c r="C11" s="2"/>
      <c r="D11" s="2"/>
      <c r="E11" s="15"/>
      <c r="F11" s="53"/>
      <c r="G11" s="90"/>
      <c r="H11" s="239"/>
    </row>
    <row r="12" spans="2:9" ht="25.5" customHeight="1">
      <c r="B12" s="5"/>
      <c r="C12" s="6"/>
      <c r="D12" s="6"/>
      <c r="E12" s="25" t="s">
        <v>86</v>
      </c>
      <c r="F12" s="49">
        <f>SUM(F14,F19,F23,F27,F32,F36)</f>
        <v>23923000</v>
      </c>
      <c r="G12" s="49">
        <f>H12-F12</f>
        <v>-493000</v>
      </c>
      <c r="H12" s="94">
        <f>SUM(H14,H19,H23,H27,H32,H36)</f>
        <v>23430000</v>
      </c>
    </row>
    <row r="13" spans="2:9" ht="3.75" customHeight="1">
      <c r="B13" s="1"/>
      <c r="C13" s="2"/>
      <c r="D13" s="2"/>
      <c r="E13" s="15"/>
      <c r="F13" s="53"/>
      <c r="G13" s="90"/>
      <c r="H13" s="239"/>
    </row>
    <row r="14" spans="2:9" ht="21" customHeight="1">
      <c r="B14" s="296">
        <v>61</v>
      </c>
      <c r="C14" s="324"/>
      <c r="D14" s="324"/>
      <c r="E14" s="317" t="s">
        <v>45</v>
      </c>
      <c r="F14" s="328">
        <f>SUM(F15:F15,F16,F17)</f>
        <v>13070000</v>
      </c>
      <c r="G14" s="328">
        <f>H14-F14</f>
        <v>95000</v>
      </c>
      <c r="H14" s="329">
        <f>SUM(H15:H15,H16,H17)</f>
        <v>13165000</v>
      </c>
    </row>
    <row r="15" spans="2:9" ht="18" customHeight="1">
      <c r="B15" s="7"/>
      <c r="C15" s="11">
        <v>611</v>
      </c>
      <c r="D15" s="11">
        <v>1</v>
      </c>
      <c r="E15" s="26" t="s">
        <v>46</v>
      </c>
      <c r="F15" s="50">
        <v>11300000</v>
      </c>
      <c r="G15" s="50">
        <f>H15-F15</f>
        <v>100000</v>
      </c>
      <c r="H15" s="240">
        <f>([1]Prihodi!$I$12)</f>
        <v>11400000</v>
      </c>
    </row>
    <row r="16" spans="2:9" ht="18" customHeight="1">
      <c r="B16" s="7"/>
      <c r="C16" s="11">
        <v>613</v>
      </c>
      <c r="D16" s="11">
        <v>1</v>
      </c>
      <c r="E16" s="26" t="s">
        <v>47</v>
      </c>
      <c r="F16" s="50">
        <v>1340000</v>
      </c>
      <c r="G16" s="50">
        <f>H16-F16</f>
        <v>10000</v>
      </c>
      <c r="H16" s="240">
        <f>([1]Prihodi!$I$13)</f>
        <v>1350000</v>
      </c>
    </row>
    <row r="17" spans="2:8" ht="18" customHeight="1">
      <c r="B17" s="7"/>
      <c r="C17" s="11">
        <v>614</v>
      </c>
      <c r="D17" s="11">
        <v>1</v>
      </c>
      <c r="E17" s="26" t="s">
        <v>48</v>
      </c>
      <c r="F17" s="50">
        <v>430000</v>
      </c>
      <c r="G17" s="50">
        <f>H17-F17</f>
        <v>-15000</v>
      </c>
      <c r="H17" s="240">
        <f>([1]Prihodi!$I$17)</f>
        <v>415000</v>
      </c>
    </row>
    <row r="18" spans="2:8" ht="3.75" customHeight="1">
      <c r="B18" s="7"/>
      <c r="C18" s="8"/>
      <c r="D18" s="8"/>
      <c r="E18" s="9"/>
      <c r="F18" s="53"/>
      <c r="G18" s="90"/>
      <c r="H18" s="239"/>
    </row>
    <row r="19" spans="2:8" ht="24.75" customHeight="1">
      <c r="B19" s="296">
        <v>63</v>
      </c>
      <c r="C19" s="324"/>
      <c r="D19" s="324"/>
      <c r="E19" s="317" t="s">
        <v>168</v>
      </c>
      <c r="F19" s="328">
        <f>SUM(F20:F21)</f>
        <v>5339000</v>
      </c>
      <c r="G19" s="328">
        <f>H19-F19</f>
        <v>-964000</v>
      </c>
      <c r="H19" s="329">
        <f>SUM(H20:H21)</f>
        <v>4375000</v>
      </c>
    </row>
    <row r="20" spans="2:8" ht="18" customHeight="1">
      <c r="B20" s="7"/>
      <c r="C20" s="11">
        <v>633</v>
      </c>
      <c r="D20" s="11">
        <v>4</v>
      </c>
      <c r="E20" s="26" t="s">
        <v>49</v>
      </c>
      <c r="F20" s="50">
        <v>2855000</v>
      </c>
      <c r="G20" s="50">
        <f>H20-F20</f>
        <v>-886000</v>
      </c>
      <c r="H20" s="241">
        <v>1969000</v>
      </c>
    </row>
    <row r="21" spans="2:8" ht="18" customHeight="1">
      <c r="B21" s="7"/>
      <c r="C21" s="11">
        <v>634</v>
      </c>
      <c r="D21" s="11">
        <v>4</v>
      </c>
      <c r="E21" s="26" t="s">
        <v>169</v>
      </c>
      <c r="F21" s="50">
        <v>2484000</v>
      </c>
      <c r="G21" s="50">
        <f>H21-F21</f>
        <v>-78000</v>
      </c>
      <c r="H21" s="241">
        <f>([1]Prihodi!$I$27)</f>
        <v>2406000</v>
      </c>
    </row>
    <row r="22" spans="2:8" ht="4.5" customHeight="1">
      <c r="B22" s="7"/>
      <c r="C22" s="8"/>
      <c r="D22" s="11"/>
      <c r="E22" s="26"/>
      <c r="F22" s="53"/>
      <c r="G22" s="90"/>
      <c r="H22" s="239"/>
    </row>
    <row r="23" spans="2:8" ht="21" customHeight="1">
      <c r="B23" s="346">
        <v>64</v>
      </c>
      <c r="C23" s="347"/>
      <c r="D23" s="324"/>
      <c r="E23" s="317" t="s">
        <v>50</v>
      </c>
      <c r="F23" s="328">
        <f>SUM(F25,F24)</f>
        <v>1524000</v>
      </c>
      <c r="G23" s="328">
        <f>H23-F23</f>
        <v>254000</v>
      </c>
      <c r="H23" s="329">
        <f>SUM(H25,H24)</f>
        <v>1778000</v>
      </c>
    </row>
    <row r="24" spans="2:8" ht="18" customHeight="1">
      <c r="B24" s="7"/>
      <c r="C24" s="11">
        <v>641</v>
      </c>
      <c r="D24" s="11">
        <v>2</v>
      </c>
      <c r="E24" s="26" t="s">
        <v>51</v>
      </c>
      <c r="F24" s="50">
        <v>30000</v>
      </c>
      <c r="G24" s="50">
        <f>H24-F24</f>
        <v>-11000</v>
      </c>
      <c r="H24" s="240">
        <f>([1]Prihodi!$I$41)</f>
        <v>19000</v>
      </c>
    </row>
    <row r="25" spans="2:8" ht="18" customHeight="1">
      <c r="B25" s="3"/>
      <c r="C25" s="11">
        <v>642</v>
      </c>
      <c r="D25" s="11">
        <v>6</v>
      </c>
      <c r="E25" s="26" t="s">
        <v>52</v>
      </c>
      <c r="F25" s="50">
        <v>1494000</v>
      </c>
      <c r="G25" s="50">
        <f>H25-F25</f>
        <v>265000</v>
      </c>
      <c r="H25" s="240">
        <f>([1]Prihodi!$I$46)</f>
        <v>1759000</v>
      </c>
    </row>
    <row r="26" spans="2:8" ht="6" customHeight="1">
      <c r="B26" s="3"/>
      <c r="C26" s="4"/>
      <c r="D26" s="2"/>
      <c r="E26" s="15"/>
      <c r="F26" s="53"/>
      <c r="G26" s="90"/>
      <c r="H26" s="239"/>
    </row>
    <row r="27" spans="2:8" ht="27" customHeight="1">
      <c r="B27" s="346">
        <v>65</v>
      </c>
      <c r="C27" s="347"/>
      <c r="D27" s="324"/>
      <c r="E27" s="317" t="s">
        <v>170</v>
      </c>
      <c r="F27" s="328">
        <f>SUM(F28,F29,F30)</f>
        <v>3420000</v>
      </c>
      <c r="G27" s="328">
        <f>H27-F27</f>
        <v>100000</v>
      </c>
      <c r="H27" s="329">
        <f>SUM(H28,H29,H30)</f>
        <v>3520000</v>
      </c>
    </row>
    <row r="28" spans="2:8" ht="18" customHeight="1">
      <c r="B28" s="7"/>
      <c r="C28" s="11">
        <v>651</v>
      </c>
      <c r="D28" s="11">
        <v>1</v>
      </c>
      <c r="E28" s="26" t="s">
        <v>171</v>
      </c>
      <c r="F28" s="50">
        <v>350000</v>
      </c>
      <c r="G28" s="50">
        <f>H28-F28</f>
        <v>-50000</v>
      </c>
      <c r="H28" s="240">
        <f>([1]Prihodi!$I$61)</f>
        <v>300000</v>
      </c>
    </row>
    <row r="29" spans="2:8" ht="18" customHeight="1">
      <c r="B29" s="7"/>
      <c r="C29" s="11">
        <v>652</v>
      </c>
      <c r="D29" s="11">
        <v>3</v>
      </c>
      <c r="E29" s="26" t="s">
        <v>53</v>
      </c>
      <c r="F29" s="50">
        <f>([2]Prihodi!$H$59)</f>
        <v>175000</v>
      </c>
      <c r="G29" s="50">
        <f>H29-F29</f>
        <v>0</v>
      </c>
      <c r="H29" s="240">
        <f>([1]Prihodi!$I$62)</f>
        <v>175000</v>
      </c>
    </row>
    <row r="30" spans="2:8" ht="18" customHeight="1">
      <c r="B30" s="7"/>
      <c r="C30" s="11">
        <v>653</v>
      </c>
      <c r="D30" s="11">
        <v>3</v>
      </c>
      <c r="E30" s="26" t="s">
        <v>172</v>
      </c>
      <c r="F30" s="50">
        <v>2895000</v>
      </c>
      <c r="G30" s="50">
        <f>H30-F30</f>
        <v>150000</v>
      </c>
      <c r="H30" s="240">
        <f>([1]Prihodi!$I$68)</f>
        <v>3045000</v>
      </c>
    </row>
    <row r="31" spans="2:8" ht="6" customHeight="1">
      <c r="B31" s="1"/>
      <c r="C31" s="2"/>
      <c r="D31" s="2"/>
      <c r="E31" s="15"/>
      <c r="F31" s="53"/>
      <c r="G31" s="90"/>
      <c r="H31" s="239"/>
    </row>
    <row r="32" spans="2:8" ht="27" customHeight="1">
      <c r="B32" s="346">
        <v>66</v>
      </c>
      <c r="C32" s="347"/>
      <c r="D32" s="324"/>
      <c r="E32" s="317" t="s">
        <v>173</v>
      </c>
      <c r="F32" s="328">
        <f>SUM(F33+F34)</f>
        <v>494000</v>
      </c>
      <c r="G32" s="328">
        <f>H32-F32</f>
        <v>15000</v>
      </c>
      <c r="H32" s="329">
        <f>SUM(H33+H34)</f>
        <v>509000</v>
      </c>
    </row>
    <row r="33" spans="2:8" ht="18" customHeight="1">
      <c r="B33" s="7"/>
      <c r="C33" s="11">
        <v>661</v>
      </c>
      <c r="D33" s="11">
        <v>2</v>
      </c>
      <c r="E33" s="26" t="s">
        <v>174</v>
      </c>
      <c r="F33" s="50">
        <v>481000</v>
      </c>
      <c r="G33" s="50">
        <f>H33-F33</f>
        <v>15000</v>
      </c>
      <c r="H33" s="240">
        <f>([1]Prihodi!$I$75)</f>
        <v>496000</v>
      </c>
    </row>
    <row r="34" spans="2:8" ht="18" customHeight="1">
      <c r="B34" s="7"/>
      <c r="C34" s="11">
        <v>663</v>
      </c>
      <c r="D34" s="11">
        <v>5</v>
      </c>
      <c r="E34" s="26" t="s">
        <v>193</v>
      </c>
      <c r="F34" s="50">
        <v>13000</v>
      </c>
      <c r="G34" s="50">
        <f>H34-F34</f>
        <v>0</v>
      </c>
      <c r="H34" s="240">
        <f>([1]Prihodi!$I$83)</f>
        <v>13000</v>
      </c>
    </row>
    <row r="35" spans="2:8" ht="8.25" customHeight="1">
      <c r="B35" s="3"/>
      <c r="C35" s="8"/>
      <c r="D35" s="8"/>
      <c r="E35" s="9"/>
      <c r="F35" s="54"/>
      <c r="G35" s="50"/>
      <c r="H35" s="240"/>
    </row>
    <row r="36" spans="2:8" ht="21" customHeight="1">
      <c r="B36" s="296">
        <v>68</v>
      </c>
      <c r="C36" s="324"/>
      <c r="D36" s="324"/>
      <c r="E36" s="317" t="s">
        <v>175</v>
      </c>
      <c r="F36" s="328">
        <f>SUM(F37:F38)</f>
        <v>76000</v>
      </c>
      <c r="G36" s="328">
        <f>H36-F36</f>
        <v>7000</v>
      </c>
      <c r="H36" s="329">
        <f>SUM(H37:H38)</f>
        <v>83000</v>
      </c>
    </row>
    <row r="37" spans="2:8" ht="18" customHeight="1">
      <c r="B37" s="3"/>
      <c r="C37" s="11">
        <v>681</v>
      </c>
      <c r="D37" s="11">
        <v>2</v>
      </c>
      <c r="E37" s="26" t="s">
        <v>176</v>
      </c>
      <c r="F37" s="50">
        <v>3000</v>
      </c>
      <c r="G37" s="50">
        <f>H37-F37</f>
        <v>0</v>
      </c>
      <c r="H37" s="240">
        <f>([1]Prihodi!$I$88)</f>
        <v>3000</v>
      </c>
    </row>
    <row r="38" spans="2:8" ht="18" customHeight="1">
      <c r="B38" s="7"/>
      <c r="C38" s="11">
        <v>683</v>
      </c>
      <c r="D38" s="11">
        <v>2</v>
      </c>
      <c r="E38" s="26" t="s">
        <v>177</v>
      </c>
      <c r="F38" s="50">
        <v>73000</v>
      </c>
      <c r="G38" s="50">
        <f>H38-F38</f>
        <v>7000</v>
      </c>
      <c r="H38" s="240">
        <f>([1]Prihodi!$I$90)</f>
        <v>80000</v>
      </c>
    </row>
    <row r="39" spans="2:8" ht="8.25" customHeight="1">
      <c r="B39" s="1"/>
      <c r="C39" s="2"/>
      <c r="D39" s="2"/>
      <c r="E39" s="12"/>
      <c r="F39" s="55"/>
      <c r="G39" s="49"/>
      <c r="H39" s="94"/>
    </row>
    <row r="40" spans="2:8" ht="31.5" customHeight="1">
      <c r="B40" s="1"/>
      <c r="C40" s="2"/>
      <c r="D40" s="6"/>
      <c r="E40" s="25" t="s">
        <v>54</v>
      </c>
      <c r="F40" s="49">
        <f>SUM(F42,F45)</f>
        <v>1620000</v>
      </c>
      <c r="G40" s="49">
        <f>H40-F40</f>
        <v>2240000</v>
      </c>
      <c r="H40" s="94">
        <f>SUM(H42,H45)</f>
        <v>3860000</v>
      </c>
    </row>
    <row r="41" spans="2:8" ht="6" customHeight="1">
      <c r="B41" s="5"/>
      <c r="C41" s="6"/>
      <c r="D41" s="2"/>
      <c r="E41" s="15"/>
      <c r="F41" s="55"/>
      <c r="G41" s="49"/>
      <c r="H41" s="94"/>
    </row>
    <row r="42" spans="2:8" ht="21" customHeight="1">
      <c r="B42" s="346">
        <v>71</v>
      </c>
      <c r="C42" s="347"/>
      <c r="D42" s="324"/>
      <c r="E42" s="317" t="s">
        <v>178</v>
      </c>
      <c r="F42" s="328">
        <f>SUM(F43)</f>
        <v>1440000</v>
      </c>
      <c r="G42" s="328">
        <f>H42-F42</f>
        <v>2240000</v>
      </c>
      <c r="H42" s="329">
        <f>SUM(H43)</f>
        <v>3680000</v>
      </c>
    </row>
    <row r="43" spans="2:8" ht="18" customHeight="1">
      <c r="B43" s="7"/>
      <c r="C43" s="11">
        <v>711</v>
      </c>
      <c r="D43" s="11">
        <v>3.6</v>
      </c>
      <c r="E43" s="26" t="s">
        <v>114</v>
      </c>
      <c r="F43" s="50">
        <v>1440000</v>
      </c>
      <c r="G43" s="50">
        <f>H43-F43</f>
        <v>2240000</v>
      </c>
      <c r="H43" s="240">
        <v>3680000</v>
      </c>
    </row>
    <row r="44" spans="2:8" ht="6.75" customHeight="1">
      <c r="B44" s="3"/>
      <c r="C44" s="4"/>
      <c r="D44" s="2"/>
      <c r="E44" s="15"/>
      <c r="F44" s="55"/>
      <c r="G44" s="49"/>
      <c r="H44" s="94"/>
    </row>
    <row r="45" spans="2:8" ht="21" customHeight="1">
      <c r="B45" s="346">
        <v>72</v>
      </c>
      <c r="C45" s="347"/>
      <c r="D45" s="324"/>
      <c r="E45" s="317" t="s">
        <v>179</v>
      </c>
      <c r="F45" s="328">
        <f>F46</f>
        <v>180000</v>
      </c>
      <c r="G45" s="328">
        <f>H45-F45</f>
        <v>0</v>
      </c>
      <c r="H45" s="329">
        <f>H46</f>
        <v>180000</v>
      </c>
    </row>
    <row r="46" spans="2:8" ht="18" customHeight="1" thickBot="1">
      <c r="B46" s="42"/>
      <c r="C46" s="44">
        <v>721</v>
      </c>
      <c r="D46" s="44">
        <v>6</v>
      </c>
      <c r="E46" s="45" t="s">
        <v>55</v>
      </c>
      <c r="F46" s="91">
        <v>180000</v>
      </c>
      <c r="G46" s="91">
        <f>H46-F46</f>
        <v>0</v>
      </c>
      <c r="H46" s="242">
        <f>([1]Prihodi!$I$102)</f>
        <v>180000</v>
      </c>
    </row>
    <row r="47" spans="2:8" ht="13.5" thickTop="1">
      <c r="E47" s="41"/>
      <c r="F47" s="52"/>
      <c r="G47" s="52"/>
      <c r="H47" s="52"/>
    </row>
    <row r="48" spans="2:8">
      <c r="E48" s="187" t="s">
        <v>609</v>
      </c>
    </row>
    <row r="49" spans="5:5">
      <c r="E49" s="188" t="s">
        <v>610</v>
      </c>
    </row>
    <row r="50" spans="5:5">
      <c r="E50" s="188" t="s">
        <v>611</v>
      </c>
    </row>
    <row r="51" spans="5:5">
      <c r="E51" s="188" t="s">
        <v>612</v>
      </c>
    </row>
    <row r="52" spans="5:5">
      <c r="E52" s="188" t="s">
        <v>613</v>
      </c>
    </row>
    <row r="53" spans="5:5">
      <c r="E53" s="188" t="s">
        <v>614</v>
      </c>
    </row>
    <row r="54" spans="5:5">
      <c r="E54" s="189" t="s">
        <v>615</v>
      </c>
    </row>
    <row r="55" spans="5:5">
      <c r="E55" s="188" t="s">
        <v>616</v>
      </c>
    </row>
    <row r="56" spans="5:5">
      <c r="E56" s="188" t="s">
        <v>617</v>
      </c>
    </row>
  </sheetData>
  <mergeCells count="6">
    <mergeCell ref="B1:H1"/>
    <mergeCell ref="B7:E7"/>
    <mergeCell ref="B5:E5"/>
    <mergeCell ref="B6:E6"/>
    <mergeCell ref="B3:H3"/>
    <mergeCell ref="B2:E2"/>
  </mergeCells>
  <phoneticPr fontId="0" type="noConversion"/>
  <pageMargins left="0.92" right="0.14000000000000001" top="0.78740157480314965" bottom="0.78740157480314965" header="0.51181102362204722" footer="0.51181102362204722"/>
  <pageSetup paperSize="9" firstPageNumber="2" orientation="landscape" useFirstPageNumber="1" verticalDpi="4294967293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zoomScaleSheetLayoutView="100" workbookViewId="0">
      <selection activeCell="J19" sqref="J19"/>
    </sheetView>
  </sheetViews>
  <sheetFormatPr defaultRowHeight="12.75"/>
  <cols>
    <col min="1" max="1" width="0.7109375" customWidth="1"/>
    <col min="2" max="2" width="4.85546875" customWidth="1"/>
    <col min="3" max="3" width="5.42578125" customWidth="1"/>
    <col min="4" max="4" width="6.42578125" customWidth="1"/>
    <col min="5" max="5" width="47.7109375" style="10" customWidth="1"/>
    <col min="6" max="8" width="15.7109375" customWidth="1"/>
  </cols>
  <sheetData>
    <row r="1" spans="2:8" ht="15">
      <c r="B1" s="362" t="s">
        <v>85</v>
      </c>
      <c r="C1" s="362"/>
      <c r="D1" s="362"/>
      <c r="E1" s="362"/>
    </row>
    <row r="2" spans="2:8" ht="13.5" thickBot="1">
      <c r="B2" s="365"/>
      <c r="C2" s="365"/>
      <c r="D2" s="365"/>
      <c r="E2" s="365"/>
      <c r="F2" s="23"/>
      <c r="G2" s="23"/>
      <c r="H2" s="23" t="s">
        <v>56</v>
      </c>
    </row>
    <row r="3" spans="2:8" ht="39.75" customHeight="1" thickTop="1">
      <c r="B3" s="342" t="s">
        <v>95</v>
      </c>
      <c r="C3" s="343" t="s">
        <v>97</v>
      </c>
      <c r="D3" s="343" t="s">
        <v>192</v>
      </c>
      <c r="E3" s="343" t="s">
        <v>84</v>
      </c>
      <c r="F3" s="344" t="s">
        <v>241</v>
      </c>
      <c r="G3" s="344" t="s">
        <v>665</v>
      </c>
      <c r="H3" s="345" t="s">
        <v>666</v>
      </c>
    </row>
    <row r="4" spans="2:8">
      <c r="B4" s="314">
        <v>1</v>
      </c>
      <c r="C4" s="315">
        <v>2</v>
      </c>
      <c r="D4" s="315">
        <v>3</v>
      </c>
      <c r="E4" s="315">
        <v>4</v>
      </c>
      <c r="F4" s="265">
        <v>5</v>
      </c>
      <c r="G4" s="265">
        <v>6</v>
      </c>
      <c r="H4" s="266">
        <v>7</v>
      </c>
    </row>
    <row r="5" spans="2:8" ht="39.75" customHeight="1">
      <c r="B5" s="5"/>
      <c r="C5" s="6"/>
      <c r="D5" s="60"/>
      <c r="E5" s="24" t="s">
        <v>101</v>
      </c>
      <c r="F5" s="51">
        <f>F7+F36</f>
        <v>23838000</v>
      </c>
      <c r="G5" s="51">
        <f>H5-F5</f>
        <v>-662400</v>
      </c>
      <c r="H5" s="95">
        <f>SUM(H7,H36)</f>
        <v>23175600</v>
      </c>
    </row>
    <row r="6" spans="2:8" ht="3.75" customHeight="1">
      <c r="B6" s="1"/>
      <c r="C6" s="2"/>
      <c r="D6" s="61"/>
      <c r="E6" s="15"/>
      <c r="F6" s="48"/>
      <c r="G6" s="48"/>
      <c r="H6" s="244"/>
    </row>
    <row r="7" spans="2:8" ht="23.25" customHeight="1">
      <c r="B7" s="5"/>
      <c r="C7" s="6"/>
      <c r="D7" s="60"/>
      <c r="E7" s="25" t="s">
        <v>125</v>
      </c>
      <c r="F7" s="51">
        <f>F9+F14+F21+F25+F28+F31</f>
        <v>18963000</v>
      </c>
      <c r="G7" s="51">
        <f>H7-F7</f>
        <v>192600</v>
      </c>
      <c r="H7" s="95">
        <f>SUM(H9,H14,H21,H25,H28,H31)</f>
        <v>19155600</v>
      </c>
    </row>
    <row r="8" spans="2:8" ht="4.5" customHeight="1">
      <c r="B8" s="1"/>
      <c r="C8" s="2"/>
      <c r="D8" s="61"/>
      <c r="E8" s="15"/>
      <c r="F8" s="48"/>
      <c r="G8" s="48"/>
      <c r="H8" s="244"/>
    </row>
    <row r="9" spans="2:8" ht="22.5" customHeight="1">
      <c r="B9" s="316">
        <v>31</v>
      </c>
      <c r="C9" s="298"/>
      <c r="D9" s="298"/>
      <c r="E9" s="317" t="s">
        <v>58</v>
      </c>
      <c r="F9" s="322">
        <f>SUM(F10:F12)</f>
        <v>6272500</v>
      </c>
      <c r="G9" s="322">
        <f>H9-F9</f>
        <v>-743900</v>
      </c>
      <c r="H9" s="323">
        <f>SUM(H10:H12)</f>
        <v>5528600</v>
      </c>
    </row>
    <row r="10" spans="2:8" ht="17.25" customHeight="1">
      <c r="B10" s="205"/>
      <c r="C10" s="62">
        <v>311</v>
      </c>
      <c r="D10" s="62">
        <v>1.4</v>
      </c>
      <c r="E10" s="206" t="s">
        <v>59</v>
      </c>
      <c r="F10" s="193">
        <v>5198700</v>
      </c>
      <c r="G10" s="193">
        <f>H10-F10</f>
        <v>-732700</v>
      </c>
      <c r="H10" s="194">
        <v>4466000</v>
      </c>
    </row>
    <row r="11" spans="2:8" ht="17.25" customHeight="1">
      <c r="B11" s="205"/>
      <c r="C11" s="62">
        <v>312</v>
      </c>
      <c r="D11" s="62">
        <v>1.4</v>
      </c>
      <c r="E11" s="206" t="s">
        <v>60</v>
      </c>
      <c r="F11" s="193">
        <v>303500</v>
      </c>
      <c r="G11" s="193">
        <f>H11-F11</f>
        <v>-16500</v>
      </c>
      <c r="H11" s="194">
        <v>287000</v>
      </c>
    </row>
    <row r="12" spans="2:8" ht="16.5" customHeight="1">
      <c r="B12" s="205"/>
      <c r="C12" s="62">
        <v>313</v>
      </c>
      <c r="D12" s="62">
        <v>1.4</v>
      </c>
      <c r="E12" s="206" t="s">
        <v>13</v>
      </c>
      <c r="F12" s="193">
        <v>770300</v>
      </c>
      <c r="G12" s="193">
        <f>H12-F12</f>
        <v>5300</v>
      </c>
      <c r="H12" s="194">
        <v>775600</v>
      </c>
    </row>
    <row r="13" spans="2:8" ht="5.25" customHeight="1">
      <c r="B13" s="207"/>
      <c r="C13" s="61"/>
      <c r="D13" s="61"/>
      <c r="E13" s="206"/>
      <c r="F13" s="193"/>
      <c r="G13" s="193"/>
      <c r="H13" s="194"/>
    </row>
    <row r="14" spans="2:8" ht="21" customHeight="1">
      <c r="B14" s="316">
        <v>32</v>
      </c>
      <c r="C14" s="298"/>
      <c r="D14" s="298"/>
      <c r="E14" s="317" t="s">
        <v>61</v>
      </c>
      <c r="F14" s="322">
        <f>SUM(F15:F19)</f>
        <v>8055300</v>
      </c>
      <c r="G14" s="322">
        <f t="shared" ref="G14:G19" si="0">H14-F14</f>
        <v>771000</v>
      </c>
      <c r="H14" s="323">
        <f>SUM(H15:H19)</f>
        <v>8826300</v>
      </c>
    </row>
    <row r="15" spans="2:8" ht="16.5" customHeight="1">
      <c r="B15" s="205"/>
      <c r="C15" s="62">
        <v>321</v>
      </c>
      <c r="D15" s="62">
        <v>1</v>
      </c>
      <c r="E15" s="206" t="s">
        <v>62</v>
      </c>
      <c r="F15" s="193">
        <v>342000</v>
      </c>
      <c r="G15" s="193">
        <f t="shared" si="0"/>
        <v>-13000</v>
      </c>
      <c r="H15" s="194">
        <v>329000</v>
      </c>
    </row>
    <row r="16" spans="2:8" ht="17.25" customHeight="1">
      <c r="B16" s="205"/>
      <c r="C16" s="62">
        <v>322</v>
      </c>
      <c r="D16" s="62">
        <v>1</v>
      </c>
      <c r="E16" s="206" t="s">
        <v>63</v>
      </c>
      <c r="F16" s="193">
        <v>2009500</v>
      </c>
      <c r="G16" s="193">
        <f t="shared" si="0"/>
        <v>-69500</v>
      </c>
      <c r="H16" s="194">
        <v>1940000</v>
      </c>
    </row>
    <row r="17" spans="2:8" ht="16.5" customHeight="1">
      <c r="B17" s="208"/>
      <c r="C17" s="62">
        <v>323</v>
      </c>
      <c r="D17" s="62">
        <v>1.6</v>
      </c>
      <c r="E17" s="206" t="s">
        <v>64</v>
      </c>
      <c r="F17" s="193">
        <v>4885600</v>
      </c>
      <c r="G17" s="193">
        <f t="shared" si="0"/>
        <v>888500</v>
      </c>
      <c r="H17" s="194">
        <v>5774100</v>
      </c>
    </row>
    <row r="18" spans="2:8" ht="18.75" customHeight="1">
      <c r="B18" s="208"/>
      <c r="C18" s="62">
        <v>324</v>
      </c>
      <c r="D18" s="62">
        <v>1</v>
      </c>
      <c r="E18" s="209" t="s">
        <v>180</v>
      </c>
      <c r="F18" s="193">
        <f>([2]Rashodi!$H$39)</f>
        <v>10000</v>
      </c>
      <c r="G18" s="193">
        <f t="shared" si="0"/>
        <v>-6000</v>
      </c>
      <c r="H18" s="194">
        <v>4000</v>
      </c>
    </row>
    <row r="19" spans="2:8" ht="15.75" customHeight="1">
      <c r="B19" s="208"/>
      <c r="C19" s="62">
        <v>329</v>
      </c>
      <c r="D19" s="62">
        <v>1</v>
      </c>
      <c r="E19" s="206" t="s">
        <v>65</v>
      </c>
      <c r="F19" s="193">
        <v>808200</v>
      </c>
      <c r="G19" s="193">
        <f t="shared" si="0"/>
        <v>-29000</v>
      </c>
      <c r="H19" s="194">
        <v>779200</v>
      </c>
    </row>
    <row r="20" spans="2:8" ht="7.5" customHeight="1">
      <c r="B20" s="208"/>
      <c r="C20" s="61"/>
      <c r="D20" s="61"/>
      <c r="E20" s="206"/>
      <c r="F20" s="193"/>
      <c r="G20" s="193"/>
      <c r="H20" s="194"/>
    </row>
    <row r="21" spans="2:8" ht="20.25" customHeight="1">
      <c r="B21" s="316">
        <v>34</v>
      </c>
      <c r="C21" s="298"/>
      <c r="D21" s="298"/>
      <c r="E21" s="317" t="s">
        <v>66</v>
      </c>
      <c r="F21" s="322">
        <f>SUM(F22:F23)</f>
        <v>130500</v>
      </c>
      <c r="G21" s="322">
        <f>H21-F21</f>
        <v>63000</v>
      </c>
      <c r="H21" s="323">
        <f>SUM(H22:H23)</f>
        <v>193500</v>
      </c>
    </row>
    <row r="22" spans="2:8" ht="18.75" customHeight="1">
      <c r="B22" s="210"/>
      <c r="C22" s="62">
        <v>342</v>
      </c>
      <c r="D22" s="62">
        <v>1</v>
      </c>
      <c r="E22" s="211" t="s">
        <v>182</v>
      </c>
      <c r="F22" s="193">
        <v>97000</v>
      </c>
      <c r="G22" s="193">
        <f>H22-F22</f>
        <v>5000</v>
      </c>
      <c r="H22" s="194">
        <v>102000</v>
      </c>
    </row>
    <row r="23" spans="2:8" ht="16.5" customHeight="1">
      <c r="B23" s="208"/>
      <c r="C23" s="62">
        <v>343</v>
      </c>
      <c r="D23" s="62">
        <v>1</v>
      </c>
      <c r="E23" s="206" t="s">
        <v>67</v>
      </c>
      <c r="F23" s="193">
        <v>33500</v>
      </c>
      <c r="G23" s="193">
        <f>H23-F23</f>
        <v>58000</v>
      </c>
      <c r="H23" s="194">
        <v>91500</v>
      </c>
    </row>
    <row r="24" spans="2:8" ht="3" customHeight="1">
      <c r="B24" s="208"/>
      <c r="C24" s="61"/>
      <c r="D24" s="61"/>
      <c r="E24" s="206"/>
      <c r="F24" s="193"/>
      <c r="G24" s="193"/>
      <c r="H24" s="194"/>
    </row>
    <row r="25" spans="2:8" ht="20.25" customHeight="1">
      <c r="B25" s="316">
        <v>35</v>
      </c>
      <c r="C25" s="298"/>
      <c r="D25" s="298"/>
      <c r="E25" s="317" t="s">
        <v>68</v>
      </c>
      <c r="F25" s="322">
        <f>SUM(F26)</f>
        <v>365200</v>
      </c>
      <c r="G25" s="322">
        <f>H25-F25</f>
        <v>-10000</v>
      </c>
      <c r="H25" s="323">
        <f>SUM(H26)</f>
        <v>355200</v>
      </c>
    </row>
    <row r="26" spans="2:8" ht="29.25" customHeight="1">
      <c r="B26" s="210"/>
      <c r="C26" s="62">
        <v>352</v>
      </c>
      <c r="D26" s="62" t="s">
        <v>215</v>
      </c>
      <c r="E26" s="206" t="s">
        <v>69</v>
      </c>
      <c r="F26" s="193">
        <v>365200</v>
      </c>
      <c r="G26" s="193">
        <f>H26-F26</f>
        <v>-10000</v>
      </c>
      <c r="H26" s="194">
        <v>355200</v>
      </c>
    </row>
    <row r="27" spans="2:8" ht="4.5" customHeight="1">
      <c r="B27" s="208"/>
      <c r="C27" s="61"/>
      <c r="D27" s="61"/>
      <c r="E27" s="206"/>
      <c r="F27" s="193"/>
      <c r="G27" s="193"/>
      <c r="H27" s="194"/>
    </row>
    <row r="28" spans="2:8" ht="18.75" customHeight="1">
      <c r="B28" s="316">
        <v>37</v>
      </c>
      <c r="C28" s="298"/>
      <c r="D28" s="298"/>
      <c r="E28" s="317" t="s">
        <v>70</v>
      </c>
      <c r="F28" s="322">
        <f>SUM(F29)</f>
        <v>1295000</v>
      </c>
      <c r="G28" s="322">
        <f>H28-F28</f>
        <v>-65000</v>
      </c>
      <c r="H28" s="323">
        <f>SUM(H29)</f>
        <v>1230000</v>
      </c>
    </row>
    <row r="29" spans="2:8" ht="21" customHeight="1">
      <c r="B29" s="210"/>
      <c r="C29" s="62">
        <v>372</v>
      </c>
      <c r="D29" s="62" t="s">
        <v>214</v>
      </c>
      <c r="E29" s="206" t="s">
        <v>71</v>
      </c>
      <c r="F29" s="193">
        <v>1295000</v>
      </c>
      <c r="G29" s="193">
        <f>H29-F29</f>
        <v>-65000</v>
      </c>
      <c r="H29" s="194">
        <v>1230000</v>
      </c>
    </row>
    <row r="30" spans="2:8" ht="8.25" customHeight="1">
      <c r="B30" s="208"/>
      <c r="C30" s="62"/>
      <c r="D30" s="62"/>
      <c r="E30" s="206"/>
      <c r="F30" s="193"/>
      <c r="G30" s="193"/>
      <c r="H30" s="194"/>
    </row>
    <row r="31" spans="2:8" ht="19.5" customHeight="1">
      <c r="B31" s="316">
        <v>38</v>
      </c>
      <c r="C31" s="298"/>
      <c r="D31" s="298"/>
      <c r="E31" s="317" t="s">
        <v>72</v>
      </c>
      <c r="F31" s="322">
        <f>SUM(F32:F34)</f>
        <v>2844500</v>
      </c>
      <c r="G31" s="322">
        <f>H31-F31</f>
        <v>177500</v>
      </c>
      <c r="H31" s="323">
        <f>SUM(H32:H34)</f>
        <v>3022000</v>
      </c>
    </row>
    <row r="32" spans="2:8" ht="19.5" customHeight="1">
      <c r="B32" s="210"/>
      <c r="C32" s="62">
        <v>381</v>
      </c>
      <c r="D32" s="62" t="s">
        <v>213</v>
      </c>
      <c r="E32" s="206" t="s">
        <v>73</v>
      </c>
      <c r="F32" s="193">
        <v>2354500</v>
      </c>
      <c r="G32" s="193">
        <f>H32-F32</f>
        <v>-153000</v>
      </c>
      <c r="H32" s="194">
        <v>2201500</v>
      </c>
    </row>
    <row r="33" spans="2:8" ht="19.5" customHeight="1">
      <c r="B33" s="208"/>
      <c r="C33" s="62">
        <v>382</v>
      </c>
      <c r="D33" s="62" t="s">
        <v>207</v>
      </c>
      <c r="E33" s="206" t="s">
        <v>74</v>
      </c>
      <c r="F33" s="193">
        <v>420000</v>
      </c>
      <c r="G33" s="193">
        <f>H33-F33</f>
        <v>106000</v>
      </c>
      <c r="H33" s="194">
        <v>526000</v>
      </c>
    </row>
    <row r="34" spans="2:8" ht="19.5" customHeight="1">
      <c r="B34" s="208"/>
      <c r="C34" s="62">
        <v>386</v>
      </c>
      <c r="D34" s="62" t="s">
        <v>207</v>
      </c>
      <c r="E34" s="206" t="s">
        <v>75</v>
      </c>
      <c r="F34" s="193">
        <v>70000</v>
      </c>
      <c r="G34" s="193">
        <f>H34-F34</f>
        <v>224500</v>
      </c>
      <c r="H34" s="194">
        <v>294500</v>
      </c>
    </row>
    <row r="35" spans="2:8" ht="3.75" customHeight="1">
      <c r="B35" s="3"/>
      <c r="C35" s="2"/>
      <c r="D35" s="61"/>
      <c r="E35" s="15"/>
      <c r="F35" s="48"/>
      <c r="G35" s="48"/>
      <c r="H35" s="244"/>
    </row>
    <row r="36" spans="2:8" ht="37.5" customHeight="1">
      <c r="B36" s="1"/>
      <c r="C36" s="6"/>
      <c r="D36" s="60"/>
      <c r="E36" s="25" t="s">
        <v>76</v>
      </c>
      <c r="F36" s="51">
        <f>SUM(F38+F41+F47)</f>
        <v>4875000</v>
      </c>
      <c r="G36" s="51">
        <f>H36-F36</f>
        <v>-855000</v>
      </c>
      <c r="H36" s="95">
        <f>SUM(H38+H41+H47)</f>
        <v>4020000</v>
      </c>
    </row>
    <row r="37" spans="2:8" ht="5.25" customHeight="1">
      <c r="B37" s="5"/>
      <c r="C37" s="2"/>
      <c r="D37" s="61"/>
      <c r="E37" s="15"/>
      <c r="F37" s="48"/>
      <c r="G37" s="48"/>
      <c r="H37" s="244"/>
    </row>
    <row r="38" spans="2:8" ht="25.5" customHeight="1">
      <c r="B38" s="335">
        <v>41</v>
      </c>
      <c r="C38" s="336"/>
      <c r="D38" s="336"/>
      <c r="E38" s="337" t="s">
        <v>188</v>
      </c>
      <c r="F38" s="338">
        <f>SUM(F39)</f>
        <v>70000</v>
      </c>
      <c r="G38" s="338">
        <f>H38-F38</f>
        <v>-70000</v>
      </c>
      <c r="H38" s="339">
        <f>SUM(H39)</f>
        <v>0</v>
      </c>
    </row>
    <row r="39" spans="2:8" ht="18" customHeight="1">
      <c r="B39" s="212"/>
      <c r="C39" s="213">
        <v>411</v>
      </c>
      <c r="D39" s="213">
        <v>3.6</v>
      </c>
      <c r="E39" s="214" t="s">
        <v>124</v>
      </c>
      <c r="F39" s="215">
        <v>70000</v>
      </c>
      <c r="G39" s="215">
        <f>H39-F39</f>
        <v>-70000</v>
      </c>
      <c r="H39" s="352">
        <v>0</v>
      </c>
    </row>
    <row r="40" spans="2:8" ht="3.75" customHeight="1">
      <c r="B40" s="216"/>
      <c r="C40" s="213"/>
      <c r="D40" s="213"/>
      <c r="E40" s="214"/>
      <c r="F40" s="215"/>
      <c r="G40" s="215"/>
      <c r="H40" s="352"/>
    </row>
    <row r="41" spans="2:8" ht="26.25" customHeight="1">
      <c r="B41" s="340">
        <v>42</v>
      </c>
      <c r="C41" s="341"/>
      <c r="D41" s="341"/>
      <c r="E41" s="337" t="s">
        <v>77</v>
      </c>
      <c r="F41" s="338">
        <f>SUM(F42:F45)</f>
        <v>4253000</v>
      </c>
      <c r="G41" s="338">
        <f>H41-F41</f>
        <v>-788000</v>
      </c>
      <c r="H41" s="339">
        <f>SUM(H42:H45)</f>
        <v>3465000</v>
      </c>
    </row>
    <row r="42" spans="2:8" ht="19.5" customHeight="1">
      <c r="B42" s="212"/>
      <c r="C42" s="127">
        <v>421</v>
      </c>
      <c r="D42" s="127" t="s">
        <v>207</v>
      </c>
      <c r="E42" s="214" t="s">
        <v>78</v>
      </c>
      <c r="F42" s="215">
        <v>3310000</v>
      </c>
      <c r="G42" s="215">
        <f>H42-F42</f>
        <v>-795000</v>
      </c>
      <c r="H42" s="352">
        <v>2515000</v>
      </c>
    </row>
    <row r="43" spans="2:8" ht="16.5" customHeight="1">
      <c r="B43" s="217"/>
      <c r="C43" s="127">
        <v>422</v>
      </c>
      <c r="D43" s="127" t="s">
        <v>208</v>
      </c>
      <c r="E43" s="214" t="s">
        <v>79</v>
      </c>
      <c r="F43" s="215">
        <v>903000</v>
      </c>
      <c r="G43" s="215">
        <f>H43-F43</f>
        <v>25000</v>
      </c>
      <c r="H43" s="352">
        <v>928000</v>
      </c>
    </row>
    <row r="44" spans="2:8" ht="18.75" customHeight="1">
      <c r="B44" s="217"/>
      <c r="C44" s="127">
        <v>424</v>
      </c>
      <c r="D44" s="127" t="s">
        <v>208</v>
      </c>
      <c r="E44" s="214" t="s">
        <v>157</v>
      </c>
      <c r="F44" s="215">
        <v>20000</v>
      </c>
      <c r="G44" s="215">
        <f>H44-F44</f>
        <v>0</v>
      </c>
      <c r="H44" s="352">
        <v>20000</v>
      </c>
    </row>
    <row r="45" spans="2:8" ht="16.5" customHeight="1">
      <c r="B45" s="217"/>
      <c r="C45" s="127">
        <v>426</v>
      </c>
      <c r="D45" s="127" t="s">
        <v>208</v>
      </c>
      <c r="E45" s="214" t="s">
        <v>80</v>
      </c>
      <c r="F45" s="215">
        <v>20000</v>
      </c>
      <c r="G45" s="215">
        <f>H45-F45</f>
        <v>-18000</v>
      </c>
      <c r="H45" s="352">
        <v>2000</v>
      </c>
    </row>
    <row r="46" spans="2:8" ht="6" customHeight="1">
      <c r="B46" s="217"/>
      <c r="C46" s="127"/>
      <c r="D46" s="127"/>
      <c r="E46" s="214"/>
      <c r="F46" s="215"/>
      <c r="G46" s="215"/>
      <c r="H46" s="352"/>
    </row>
    <row r="47" spans="2:8" ht="30" customHeight="1">
      <c r="B47" s="340">
        <v>45</v>
      </c>
      <c r="C47" s="341"/>
      <c r="D47" s="341"/>
      <c r="E47" s="337" t="s">
        <v>81</v>
      </c>
      <c r="F47" s="338">
        <f>SUM(F48)</f>
        <v>552000</v>
      </c>
      <c r="G47" s="338">
        <f>H47-F47</f>
        <v>3000</v>
      </c>
      <c r="H47" s="339">
        <f>SUM(H48)</f>
        <v>555000</v>
      </c>
    </row>
    <row r="48" spans="2:8" ht="25.5" customHeight="1" thickBot="1">
      <c r="B48" s="218"/>
      <c r="C48" s="219">
        <v>451</v>
      </c>
      <c r="D48" s="219" t="s">
        <v>207</v>
      </c>
      <c r="E48" s="220" t="s">
        <v>82</v>
      </c>
      <c r="F48" s="221">
        <v>552000</v>
      </c>
      <c r="G48" s="221">
        <f>H48-F48</f>
        <v>3000</v>
      </c>
      <c r="H48" s="353">
        <v>555000</v>
      </c>
    </row>
    <row r="49" spans="5:8" ht="13.5" thickTop="1">
      <c r="F49" s="41"/>
      <c r="G49" s="41"/>
      <c r="H49" s="40"/>
    </row>
    <row r="50" spans="5:8">
      <c r="E50" s="187" t="s">
        <v>609</v>
      </c>
    </row>
    <row r="51" spans="5:8">
      <c r="E51" s="188" t="s">
        <v>610</v>
      </c>
    </row>
    <row r="52" spans="5:8">
      <c r="E52" s="188" t="s">
        <v>611</v>
      </c>
    </row>
    <row r="53" spans="5:8">
      <c r="E53" s="188" t="s">
        <v>612</v>
      </c>
    </row>
    <row r="54" spans="5:8">
      <c r="E54" s="188" t="s">
        <v>613</v>
      </c>
    </row>
    <row r="55" spans="5:8">
      <c r="E55" s="188" t="s">
        <v>614</v>
      </c>
    </row>
    <row r="56" spans="5:8" ht="22.5">
      <c r="E56" s="189" t="s">
        <v>615</v>
      </c>
    </row>
    <row r="57" spans="5:8">
      <c r="E57" s="188" t="s">
        <v>616</v>
      </c>
    </row>
    <row r="58" spans="5:8">
      <c r="E58" s="188" t="s">
        <v>617</v>
      </c>
    </row>
  </sheetData>
  <mergeCells count="2">
    <mergeCell ref="B2:E2"/>
    <mergeCell ref="B1:E1"/>
  </mergeCells>
  <phoneticPr fontId="0" type="noConversion"/>
  <pageMargins left="1" right="0.15" top="0.78740157480314965" bottom="0.78740157480314965" header="0.51181102362204722" footer="0.51181102362204722"/>
  <pageSetup paperSize="9" firstPageNumber="4" orientation="landscape" useFirstPageNumber="1" verticalDpi="4294967293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topLeftCell="B1" zoomScaleSheetLayoutView="100" workbookViewId="0">
      <selection activeCell="K24" sqref="K24"/>
    </sheetView>
  </sheetViews>
  <sheetFormatPr defaultRowHeight="12.75"/>
  <cols>
    <col min="1" max="1" width="10.140625" customWidth="1"/>
    <col min="2" max="2" width="4.85546875" customWidth="1"/>
    <col min="3" max="3" width="5.42578125" customWidth="1"/>
    <col min="4" max="4" width="6.5703125" customWidth="1"/>
    <col min="5" max="5" width="52.7109375" style="10" customWidth="1"/>
    <col min="6" max="8" width="15.7109375" customWidth="1"/>
  </cols>
  <sheetData>
    <row r="1" spans="2:8" ht="35.25" customHeight="1">
      <c r="B1" s="366" t="s">
        <v>663</v>
      </c>
      <c r="C1" s="366"/>
      <c r="D1" s="366"/>
      <c r="E1" s="366"/>
      <c r="F1" s="366"/>
      <c r="G1" s="366"/>
      <c r="H1" s="366"/>
    </row>
    <row r="2" spans="2:8" ht="13.5" thickBot="1">
      <c r="B2" s="365"/>
      <c r="C2" s="367"/>
      <c r="D2" s="368"/>
      <c r="E2" s="368"/>
      <c r="G2" s="23"/>
      <c r="H2" s="23" t="s">
        <v>56</v>
      </c>
    </row>
    <row r="3" spans="2:8" ht="38.25" customHeight="1" thickTop="1">
      <c r="B3" s="369"/>
      <c r="C3" s="370"/>
      <c r="D3" s="370"/>
      <c r="E3" s="370"/>
      <c r="F3" s="259" t="s">
        <v>241</v>
      </c>
      <c r="G3" s="259" t="s">
        <v>665</v>
      </c>
      <c r="H3" s="260" t="s">
        <v>666</v>
      </c>
    </row>
    <row r="4" spans="2:8" ht="20.25" customHeight="1">
      <c r="B4" s="371" t="s">
        <v>104</v>
      </c>
      <c r="C4" s="372"/>
      <c r="D4" s="372"/>
      <c r="E4" s="372"/>
      <c r="F4" s="224">
        <v>0</v>
      </c>
      <c r="G4" s="224">
        <f>H4-F4</f>
        <v>0</v>
      </c>
      <c r="H4" s="225">
        <v>0</v>
      </c>
    </row>
    <row r="5" spans="2:8" ht="21" customHeight="1" thickBot="1">
      <c r="B5" s="373" t="s">
        <v>105</v>
      </c>
      <c r="C5" s="374"/>
      <c r="D5" s="374"/>
      <c r="E5" s="374"/>
      <c r="F5" s="226">
        <v>1100000</v>
      </c>
      <c r="G5" s="226">
        <f>H5-F5</f>
        <v>2759400</v>
      </c>
      <c r="H5" s="227">
        <f>('[1]Racun zaduzivanja'!$I$5)</f>
        <v>3859400</v>
      </c>
    </row>
    <row r="6" spans="2:8" ht="13.5" thickTop="1"/>
    <row r="7" spans="2:8" ht="15">
      <c r="B7" s="362" t="s">
        <v>94</v>
      </c>
      <c r="C7" s="362"/>
      <c r="D7" s="362"/>
      <c r="E7" s="362"/>
    </row>
    <row r="8" spans="2:8" ht="12.75" customHeight="1" thickBot="1">
      <c r="B8" s="365"/>
      <c r="C8" s="365"/>
      <c r="D8" s="365"/>
      <c r="E8" s="365"/>
      <c r="F8" s="23"/>
      <c r="G8" s="23"/>
      <c r="H8" s="23" t="s">
        <v>56</v>
      </c>
    </row>
    <row r="9" spans="2:8" ht="36" customHeight="1" thickTop="1">
      <c r="B9" s="312" t="s">
        <v>95</v>
      </c>
      <c r="C9" s="313" t="s">
        <v>97</v>
      </c>
      <c r="D9" s="313" t="s">
        <v>192</v>
      </c>
      <c r="E9" s="313" t="s">
        <v>87</v>
      </c>
      <c r="F9" s="259" t="s">
        <v>241</v>
      </c>
      <c r="G9" s="259" t="s">
        <v>665</v>
      </c>
      <c r="H9" s="260" t="s">
        <v>666</v>
      </c>
    </row>
    <row r="10" spans="2:8">
      <c r="B10" s="314">
        <v>1</v>
      </c>
      <c r="C10" s="315">
        <v>2</v>
      </c>
      <c r="D10" s="315">
        <v>3</v>
      </c>
      <c r="E10" s="315">
        <v>4</v>
      </c>
      <c r="F10" s="265">
        <v>5</v>
      </c>
      <c r="G10" s="265">
        <v>6</v>
      </c>
      <c r="H10" s="266">
        <v>7</v>
      </c>
    </row>
    <row r="11" spans="2:8" ht="36.75" customHeight="1">
      <c r="B11" s="5"/>
      <c r="C11" s="6"/>
      <c r="D11" s="6"/>
      <c r="E11" s="25" t="s">
        <v>88</v>
      </c>
      <c r="F11" s="49">
        <f>SUM(F13+F16)</f>
        <v>0</v>
      </c>
      <c r="G11" s="49">
        <f>H11-F11</f>
        <v>600000</v>
      </c>
      <c r="H11" s="94">
        <f>SUM(H13+H16)</f>
        <v>600000</v>
      </c>
    </row>
    <row r="12" spans="2:8" ht="9.75" customHeight="1">
      <c r="B12" s="1"/>
      <c r="C12" s="2"/>
      <c r="D12" s="2"/>
      <c r="E12" s="25"/>
      <c r="F12" s="48"/>
      <c r="G12" s="48"/>
      <c r="H12" s="244"/>
    </row>
    <row r="13" spans="2:8" ht="24" customHeight="1">
      <c r="B13" s="316">
        <v>81</v>
      </c>
      <c r="C13" s="298"/>
      <c r="D13" s="298"/>
      <c r="E13" s="317" t="s">
        <v>89</v>
      </c>
      <c r="F13" s="318">
        <f>SUM(F14:F14)</f>
        <v>0</v>
      </c>
      <c r="G13" s="318">
        <f>H13-F13</f>
        <v>0</v>
      </c>
      <c r="H13" s="319">
        <f>SUM(H14:H14)</f>
        <v>0</v>
      </c>
    </row>
    <row r="14" spans="2:8" ht="16.5" customHeight="1">
      <c r="B14" s="208"/>
      <c r="C14" s="62">
        <v>815</v>
      </c>
      <c r="D14" s="62">
        <v>7</v>
      </c>
      <c r="E14" s="206" t="s">
        <v>31</v>
      </c>
      <c r="F14" s="193">
        <v>0</v>
      </c>
      <c r="G14" s="193">
        <f>H14-F14</f>
        <v>0</v>
      </c>
      <c r="H14" s="194">
        <v>0</v>
      </c>
    </row>
    <row r="15" spans="2:8" ht="6.75" customHeight="1">
      <c r="B15" s="207"/>
      <c r="C15" s="61"/>
      <c r="D15" s="61"/>
      <c r="E15" s="206"/>
      <c r="F15" s="193"/>
      <c r="G15" s="193"/>
      <c r="H15" s="194"/>
    </row>
    <row r="16" spans="2:8" ht="18" customHeight="1">
      <c r="B16" s="320">
        <v>84</v>
      </c>
      <c r="C16" s="321"/>
      <c r="D16" s="321"/>
      <c r="E16" s="317" t="s">
        <v>17</v>
      </c>
      <c r="F16" s="322">
        <f>SUM(F17)</f>
        <v>0</v>
      </c>
      <c r="G16" s="322">
        <f>H16-F16</f>
        <v>600000</v>
      </c>
      <c r="H16" s="323">
        <f>SUM(H17:H18)</f>
        <v>600000</v>
      </c>
    </row>
    <row r="17" spans="2:9" ht="27" customHeight="1">
      <c r="B17" s="222"/>
      <c r="C17" s="61">
        <v>843</v>
      </c>
      <c r="D17" s="61">
        <v>7</v>
      </c>
      <c r="E17" s="223" t="s">
        <v>190</v>
      </c>
      <c r="F17" s="193">
        <v>0</v>
      </c>
      <c r="G17" s="193">
        <f>H17-F17</f>
        <v>0</v>
      </c>
      <c r="H17" s="194">
        <v>0</v>
      </c>
    </row>
    <row r="18" spans="2:9" ht="27.75" customHeight="1">
      <c r="B18" s="222"/>
      <c r="C18" s="61">
        <v>844</v>
      </c>
      <c r="D18" s="61">
        <v>7</v>
      </c>
      <c r="E18" s="206" t="s">
        <v>667</v>
      </c>
      <c r="F18" s="193">
        <v>0</v>
      </c>
      <c r="G18" s="193">
        <f>H18-F18</f>
        <v>600000</v>
      </c>
      <c r="H18" s="194">
        <v>600000</v>
      </c>
    </row>
    <row r="19" spans="2:9" ht="5.25" customHeight="1">
      <c r="B19" s="1"/>
      <c r="C19" s="2"/>
      <c r="D19" s="2"/>
      <c r="E19" s="15"/>
      <c r="F19" s="48"/>
      <c r="G19" s="48"/>
      <c r="H19" s="244"/>
    </row>
    <row r="20" spans="2:9" ht="36" customHeight="1">
      <c r="B20" s="5"/>
      <c r="C20" s="6"/>
      <c r="D20" s="6"/>
      <c r="E20" s="25" t="s">
        <v>90</v>
      </c>
      <c r="F20" s="49">
        <f>SUM(F22,F25)</f>
        <v>605000</v>
      </c>
      <c r="G20" s="49">
        <f>H20-F20</f>
        <v>250000</v>
      </c>
      <c r="H20" s="94">
        <f>SUM(H22,H25)</f>
        <v>855000</v>
      </c>
    </row>
    <row r="21" spans="2:9" ht="9" customHeight="1">
      <c r="B21" s="1"/>
      <c r="C21" s="2"/>
      <c r="D21" s="2"/>
      <c r="E21" s="15"/>
      <c r="F21" s="48"/>
      <c r="G21" s="48"/>
      <c r="H21" s="244"/>
    </row>
    <row r="22" spans="2:9" ht="25.5" customHeight="1">
      <c r="B22" s="296">
        <v>51</v>
      </c>
      <c r="C22" s="324"/>
      <c r="D22" s="324"/>
      <c r="E22" s="325" t="s">
        <v>91</v>
      </c>
      <c r="F22" s="326">
        <v>0</v>
      </c>
      <c r="G22" s="326">
        <f>H22-F22</f>
        <v>0</v>
      </c>
      <c r="H22" s="327">
        <v>0</v>
      </c>
    </row>
    <row r="23" spans="2:9" ht="27.75" customHeight="1">
      <c r="B23" s="3"/>
      <c r="C23" s="4">
        <v>515</v>
      </c>
      <c r="D23" s="4">
        <v>1</v>
      </c>
      <c r="E23" s="43" t="s">
        <v>184</v>
      </c>
      <c r="F23" s="48">
        <v>0</v>
      </c>
      <c r="G23" s="48">
        <f>H23-F23</f>
        <v>0</v>
      </c>
      <c r="H23" s="244">
        <v>0</v>
      </c>
    </row>
    <row r="24" spans="2:9" ht="7.5" customHeight="1">
      <c r="B24" s="1"/>
      <c r="C24" s="2"/>
      <c r="D24" s="2"/>
      <c r="E24" s="15"/>
      <c r="F24" s="48"/>
      <c r="G24" s="48"/>
      <c r="H24" s="244"/>
    </row>
    <row r="25" spans="2:9" ht="21" customHeight="1">
      <c r="B25" s="296">
        <v>54</v>
      </c>
      <c r="C25" s="324"/>
      <c r="D25" s="324"/>
      <c r="E25" s="325" t="s">
        <v>92</v>
      </c>
      <c r="F25" s="328">
        <f>SUM(F26:F28)</f>
        <v>605000</v>
      </c>
      <c r="G25" s="328">
        <f>H25-F25</f>
        <v>250000</v>
      </c>
      <c r="H25" s="329">
        <f>SUM(H26:H28)</f>
        <v>855000</v>
      </c>
    </row>
    <row r="26" spans="2:9" ht="42.75" customHeight="1">
      <c r="B26" s="3"/>
      <c r="C26" s="4">
        <v>544</v>
      </c>
      <c r="D26" s="4">
        <v>1</v>
      </c>
      <c r="E26" s="12" t="s">
        <v>183</v>
      </c>
      <c r="F26" s="50">
        <v>605000</v>
      </c>
      <c r="G26" s="50">
        <f>H26-F26</f>
        <v>0</v>
      </c>
      <c r="H26" s="244">
        <v>605000</v>
      </c>
    </row>
    <row r="27" spans="2:9" ht="37.5" customHeight="1">
      <c r="B27" s="3"/>
      <c r="C27" s="4">
        <v>544</v>
      </c>
      <c r="D27" s="4">
        <v>1</v>
      </c>
      <c r="E27" s="243" t="s">
        <v>668</v>
      </c>
      <c r="F27" s="50">
        <v>0</v>
      </c>
      <c r="G27" s="50">
        <f>H27-F27</f>
        <v>250000</v>
      </c>
      <c r="H27" s="244">
        <v>250000</v>
      </c>
    </row>
    <row r="28" spans="2:9" ht="8.25" customHeight="1">
      <c r="B28" s="1"/>
      <c r="C28" s="2"/>
      <c r="D28" s="2"/>
      <c r="E28" s="15"/>
      <c r="F28" s="48"/>
      <c r="G28" s="48"/>
      <c r="H28" s="244"/>
    </row>
    <row r="29" spans="2:9" ht="42" customHeight="1" thickBot="1">
      <c r="B29" s="330"/>
      <c r="C29" s="331"/>
      <c r="D29" s="331"/>
      <c r="E29" s="332" t="s">
        <v>93</v>
      </c>
      <c r="F29" s="333">
        <f>SUM(F11,-F20)</f>
        <v>-605000</v>
      </c>
      <c r="G29" s="333">
        <f>SUM(G11,-G20)</f>
        <v>350000</v>
      </c>
      <c r="H29" s="334">
        <f>SUM(H11,-H20)</f>
        <v>-255000</v>
      </c>
      <c r="I29" s="41"/>
    </row>
    <row r="30" spans="2:9" ht="7.5" customHeight="1" thickTop="1">
      <c r="F30" s="56"/>
      <c r="G30" s="56"/>
      <c r="H30" s="56"/>
    </row>
    <row r="31" spans="2:9">
      <c r="E31" s="187" t="s">
        <v>609</v>
      </c>
      <c r="F31" s="41"/>
      <c r="G31" s="41"/>
      <c r="H31" s="41"/>
    </row>
    <row r="32" spans="2:9">
      <c r="E32" s="188" t="s">
        <v>610</v>
      </c>
    </row>
    <row r="33" spans="5:5">
      <c r="E33" s="188" t="s">
        <v>611</v>
      </c>
    </row>
    <row r="34" spans="5:5">
      <c r="E34" s="188" t="s">
        <v>612</v>
      </c>
    </row>
    <row r="35" spans="5:5">
      <c r="E35" s="188" t="s">
        <v>613</v>
      </c>
    </row>
    <row r="36" spans="5:5">
      <c r="E36" s="188" t="s">
        <v>614</v>
      </c>
    </row>
    <row r="37" spans="5:5">
      <c r="E37" s="189" t="s">
        <v>615</v>
      </c>
    </row>
    <row r="38" spans="5:5">
      <c r="E38" s="188" t="s">
        <v>616</v>
      </c>
    </row>
    <row r="39" spans="5:5">
      <c r="E39" s="188" t="s">
        <v>617</v>
      </c>
    </row>
  </sheetData>
  <mergeCells count="7">
    <mergeCell ref="B1:H1"/>
    <mergeCell ref="B8:E8"/>
    <mergeCell ref="B2:E2"/>
    <mergeCell ref="B3:E3"/>
    <mergeCell ref="B4:E4"/>
    <mergeCell ref="B5:E5"/>
    <mergeCell ref="B7:E7"/>
  </mergeCells>
  <phoneticPr fontId="0" type="noConversion"/>
  <pageMargins left="0.38" right="0.15748031496062992" top="0.78740157480314965" bottom="0.78740157480314965" header="0.51181102362204722" footer="0.51181102362204722"/>
  <pageSetup paperSize="9" firstPageNumber="6" orientation="landscape" useFirstPageNumber="1" verticalDpi="300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04"/>
  <sheetViews>
    <sheetView view="pageLayout" topLeftCell="A765" workbookViewId="0">
      <selection activeCell="I819" sqref="I819"/>
    </sheetView>
  </sheetViews>
  <sheetFormatPr defaultRowHeight="12.75"/>
  <cols>
    <col min="1" max="4" width="5.5703125" customWidth="1"/>
    <col min="5" max="5" width="5.7109375" customWidth="1"/>
    <col min="6" max="6" width="7.140625" customWidth="1"/>
    <col min="7" max="7" width="45.7109375" style="10" customWidth="1"/>
    <col min="8" max="8" width="15.7109375" style="97" customWidth="1"/>
    <col min="9" max="10" width="15.7109375" customWidth="1"/>
  </cols>
  <sheetData>
    <row r="1" spans="1:10" ht="15" customHeight="1">
      <c r="A1" s="29" t="s">
        <v>103</v>
      </c>
      <c r="B1" s="29"/>
      <c r="C1" s="29"/>
      <c r="D1" s="29"/>
      <c r="G1"/>
      <c r="H1"/>
    </row>
    <row r="2" spans="1:10" ht="15" customHeight="1">
      <c r="A2" s="394" t="s">
        <v>227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2.75" customHeight="1">
      <c r="A3" s="396" t="s">
        <v>731</v>
      </c>
      <c r="B3" s="386"/>
      <c r="C3" s="386"/>
      <c r="D3" s="386"/>
      <c r="E3" s="386"/>
      <c r="F3" s="386"/>
      <c r="G3" s="247"/>
      <c r="H3" s="247"/>
      <c r="I3" s="247"/>
      <c r="J3" s="247"/>
    </row>
    <row r="4" spans="1:10">
      <c r="A4" s="376" t="s">
        <v>722</v>
      </c>
      <c r="B4" s="377"/>
      <c r="C4" s="377"/>
      <c r="D4" s="377"/>
      <c r="E4" s="377"/>
      <c r="F4" s="377"/>
      <c r="G4" s="377"/>
      <c r="H4" s="377"/>
      <c r="I4" s="377"/>
      <c r="J4" s="377"/>
    </row>
    <row r="5" spans="1:10" ht="13.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</row>
    <row r="6" spans="1:10" ht="12.75" customHeight="1" thickBot="1">
      <c r="A6" s="378"/>
      <c r="B6" s="378"/>
      <c r="C6" s="378"/>
      <c r="D6" s="378"/>
      <c r="E6" s="378"/>
      <c r="F6" s="378"/>
      <c r="G6" s="378"/>
      <c r="H6" s="98"/>
      <c r="I6" s="23"/>
      <c r="J6" s="23" t="s">
        <v>56</v>
      </c>
    </row>
    <row r="7" spans="1:10" ht="36.75" thickTop="1">
      <c r="A7" s="254" t="s">
        <v>33</v>
      </c>
      <c r="B7" s="255" t="s">
        <v>34</v>
      </c>
      <c r="C7" s="256" t="s">
        <v>192</v>
      </c>
      <c r="D7" s="256" t="s">
        <v>199</v>
      </c>
      <c r="E7" s="256" t="s">
        <v>205</v>
      </c>
      <c r="F7" s="256" t="s">
        <v>212</v>
      </c>
      <c r="G7" s="257" t="s">
        <v>35</v>
      </c>
      <c r="H7" s="258" t="s">
        <v>241</v>
      </c>
      <c r="I7" s="259" t="s">
        <v>665</v>
      </c>
      <c r="J7" s="260" t="s">
        <v>666</v>
      </c>
    </row>
    <row r="8" spans="1:10">
      <c r="A8" s="261">
        <v>1</v>
      </c>
      <c r="B8" s="262">
        <v>2</v>
      </c>
      <c r="C8" s="263" t="s">
        <v>200</v>
      </c>
      <c r="D8" s="263" t="s">
        <v>201</v>
      </c>
      <c r="E8" s="263" t="s">
        <v>202</v>
      </c>
      <c r="F8" s="263" t="s">
        <v>203</v>
      </c>
      <c r="G8" s="263" t="s">
        <v>204</v>
      </c>
      <c r="H8" s="264">
        <v>8</v>
      </c>
      <c r="I8" s="265">
        <v>9</v>
      </c>
      <c r="J8" s="266">
        <v>10</v>
      </c>
    </row>
    <row r="9" spans="1:10" ht="38.25" customHeight="1">
      <c r="A9" s="261"/>
      <c r="B9" s="262"/>
      <c r="C9" s="263"/>
      <c r="D9" s="263"/>
      <c r="E9" s="263"/>
      <c r="F9" s="263"/>
      <c r="G9" s="267" t="s">
        <v>115</v>
      </c>
      <c r="H9" s="268">
        <f>H10+H241+H340+H530</f>
        <v>24443000</v>
      </c>
      <c r="I9" s="268">
        <f>J9-H9</f>
        <v>-412400</v>
      </c>
      <c r="J9" s="269">
        <f>J10+J241+J340+J530</f>
        <v>24030600</v>
      </c>
    </row>
    <row r="10" spans="1:10" ht="38.25" customHeight="1">
      <c r="A10" s="270"/>
      <c r="B10" s="271"/>
      <c r="C10" s="272"/>
      <c r="D10" s="273"/>
      <c r="E10" s="272"/>
      <c r="F10" s="273"/>
      <c r="G10" s="274" t="s">
        <v>699</v>
      </c>
      <c r="H10" s="268">
        <f>H12+H84+H104</f>
        <v>1729850</v>
      </c>
      <c r="I10" s="268">
        <f>J10-H10</f>
        <v>46000</v>
      </c>
      <c r="J10" s="269">
        <f>J12+J84+J104</f>
        <v>1775850</v>
      </c>
    </row>
    <row r="11" spans="1:10" ht="5.25" customHeight="1">
      <c r="A11" s="63"/>
      <c r="B11" s="170"/>
      <c r="C11" s="64"/>
      <c r="D11" s="65"/>
      <c r="E11" s="64"/>
      <c r="F11" s="65"/>
      <c r="G11" s="66"/>
      <c r="H11" s="100"/>
      <c r="I11" s="101"/>
      <c r="J11" s="251"/>
    </row>
    <row r="12" spans="1:10" ht="28.5" customHeight="1">
      <c r="A12" s="270"/>
      <c r="B12" s="271"/>
      <c r="C12" s="272"/>
      <c r="D12" s="273"/>
      <c r="E12" s="272"/>
      <c r="F12" s="273"/>
      <c r="G12" s="275" t="s">
        <v>242</v>
      </c>
      <c r="H12" s="268">
        <f>H14+H35+H56+H68</f>
        <v>742350</v>
      </c>
      <c r="I12" s="268">
        <f>J12-H12</f>
        <v>68500</v>
      </c>
      <c r="J12" s="269">
        <f>J14+J35+J56+J68+J75</f>
        <v>810850</v>
      </c>
    </row>
    <row r="13" spans="1:10" ht="7.5" customHeight="1">
      <c r="A13" s="67"/>
      <c r="B13" s="171"/>
      <c r="C13" s="68"/>
      <c r="D13" s="69"/>
      <c r="E13" s="68"/>
      <c r="F13" s="69"/>
      <c r="G13" s="46"/>
      <c r="H13" s="101"/>
      <c r="I13" s="102"/>
      <c r="J13" s="252"/>
    </row>
    <row r="14" spans="1:10" ht="25.5">
      <c r="A14" s="70"/>
      <c r="B14" s="172"/>
      <c r="C14" s="71"/>
      <c r="D14" s="72"/>
      <c r="E14" s="184">
        <v>1011</v>
      </c>
      <c r="F14" s="185"/>
      <c r="G14" s="134" t="s">
        <v>243</v>
      </c>
      <c r="H14" s="140">
        <f>H16+H25+H30</f>
        <v>284600</v>
      </c>
      <c r="I14" s="140">
        <f>J14-H14</f>
        <v>43000</v>
      </c>
      <c r="J14" s="231">
        <f>J16+J25+J30</f>
        <v>327600</v>
      </c>
    </row>
    <row r="15" spans="1:10" ht="5.25" customHeight="1">
      <c r="A15" s="67"/>
      <c r="B15" s="171"/>
      <c r="C15" s="68"/>
      <c r="D15" s="69"/>
      <c r="E15" s="73"/>
      <c r="F15" s="185"/>
      <c r="G15" s="123"/>
      <c r="H15" s="103"/>
      <c r="I15" s="103"/>
      <c r="J15" s="104"/>
    </row>
    <row r="16" spans="1:10" ht="22.5" customHeight="1">
      <c r="A16" s="67"/>
      <c r="B16" s="171"/>
      <c r="C16" s="68"/>
      <c r="D16" s="69"/>
      <c r="E16" s="184"/>
      <c r="F16" s="185" t="s">
        <v>525</v>
      </c>
      <c r="G16" s="47" t="s">
        <v>0</v>
      </c>
      <c r="H16" s="105">
        <f t="shared" ref="H16:J17" si="0">H17</f>
        <v>210000</v>
      </c>
      <c r="I16" s="105">
        <f t="shared" ref="I16:I23" si="1">J16-H16</f>
        <v>43000</v>
      </c>
      <c r="J16" s="106">
        <f t="shared" si="0"/>
        <v>253000</v>
      </c>
    </row>
    <row r="17" spans="1:10">
      <c r="A17" s="67"/>
      <c r="B17" s="173">
        <v>3</v>
      </c>
      <c r="C17" s="14"/>
      <c r="D17" s="69"/>
      <c r="E17" s="184"/>
      <c r="F17" s="185"/>
      <c r="G17" s="27" t="s">
        <v>118</v>
      </c>
      <c r="H17" s="103">
        <f t="shared" si="0"/>
        <v>210000</v>
      </c>
      <c r="I17" s="103">
        <f t="shared" si="1"/>
        <v>43000</v>
      </c>
      <c r="J17" s="104">
        <f t="shared" si="0"/>
        <v>253000</v>
      </c>
    </row>
    <row r="18" spans="1:10">
      <c r="A18" s="18"/>
      <c r="B18" s="174">
        <v>32</v>
      </c>
      <c r="C18" s="13"/>
      <c r="D18" s="19"/>
      <c r="E18" s="184"/>
      <c r="F18" s="185"/>
      <c r="G18" s="27" t="s">
        <v>61</v>
      </c>
      <c r="H18" s="103">
        <f>SUM(H19:H23)</f>
        <v>210000</v>
      </c>
      <c r="I18" s="103">
        <f t="shared" si="1"/>
        <v>43000</v>
      </c>
      <c r="J18" s="104">
        <f>SUM(J19:J23)</f>
        <v>253000</v>
      </c>
    </row>
    <row r="19" spans="1:10">
      <c r="A19" s="16" t="s">
        <v>321</v>
      </c>
      <c r="B19" s="175">
        <v>321</v>
      </c>
      <c r="C19" s="58">
        <v>1</v>
      </c>
      <c r="D19" s="20" t="s">
        <v>12</v>
      </c>
      <c r="E19" s="184"/>
      <c r="F19" s="185"/>
      <c r="G19" s="46" t="s">
        <v>62</v>
      </c>
      <c r="H19" s="107">
        <v>15000</v>
      </c>
      <c r="I19" s="108">
        <f t="shared" si="1"/>
        <v>0</v>
      </c>
      <c r="J19" s="253">
        <v>15000</v>
      </c>
    </row>
    <row r="20" spans="1:10">
      <c r="A20" s="16" t="s">
        <v>322</v>
      </c>
      <c r="B20" s="175">
        <v>322</v>
      </c>
      <c r="C20" s="58">
        <v>1</v>
      </c>
      <c r="D20" s="20" t="s">
        <v>12</v>
      </c>
      <c r="E20" s="184"/>
      <c r="F20" s="185"/>
      <c r="G20" s="46" t="s">
        <v>98</v>
      </c>
      <c r="H20" s="107">
        <v>16000</v>
      </c>
      <c r="I20" s="108">
        <f t="shared" si="1"/>
        <v>21000</v>
      </c>
      <c r="J20" s="253">
        <f>SUM('[1]Posebni dio'!$K$18:$K$20)</f>
        <v>37000</v>
      </c>
    </row>
    <row r="21" spans="1:10">
      <c r="A21" s="16" t="s">
        <v>323</v>
      </c>
      <c r="B21" s="175">
        <v>323</v>
      </c>
      <c r="C21" s="58">
        <v>1</v>
      </c>
      <c r="D21" s="20" t="s">
        <v>12</v>
      </c>
      <c r="E21" s="184"/>
      <c r="F21" s="185"/>
      <c r="G21" s="46" t="s">
        <v>64</v>
      </c>
      <c r="H21" s="107">
        <v>126000</v>
      </c>
      <c r="I21" s="108">
        <f t="shared" si="1"/>
        <v>28000</v>
      </c>
      <c r="J21" s="253">
        <v>154000</v>
      </c>
    </row>
    <row r="22" spans="1:10">
      <c r="A22" s="16" t="s">
        <v>324</v>
      </c>
      <c r="B22" s="175">
        <v>324</v>
      </c>
      <c r="C22" s="58">
        <v>1</v>
      </c>
      <c r="D22" s="20" t="s">
        <v>12</v>
      </c>
      <c r="E22" s="184"/>
      <c r="F22" s="185"/>
      <c r="G22" s="74" t="s">
        <v>180</v>
      </c>
      <c r="H22" s="107">
        <v>5000</v>
      </c>
      <c r="I22" s="108">
        <f t="shared" si="1"/>
        <v>-3000</v>
      </c>
      <c r="J22" s="253">
        <v>2000</v>
      </c>
    </row>
    <row r="23" spans="1:10">
      <c r="A23" s="16" t="s">
        <v>325</v>
      </c>
      <c r="B23" s="175">
        <v>329</v>
      </c>
      <c r="C23" s="58">
        <v>1</v>
      </c>
      <c r="D23" s="20" t="s">
        <v>12</v>
      </c>
      <c r="E23" s="184"/>
      <c r="F23" s="185"/>
      <c r="G23" s="46" t="s">
        <v>65</v>
      </c>
      <c r="H23" s="107">
        <v>48000</v>
      </c>
      <c r="I23" s="108">
        <f t="shared" si="1"/>
        <v>-3000</v>
      </c>
      <c r="J23" s="253">
        <v>45000</v>
      </c>
    </row>
    <row r="24" spans="1:10" ht="6.75" customHeight="1">
      <c r="A24" s="16"/>
      <c r="B24" s="175"/>
      <c r="C24" s="58"/>
      <c r="D24" s="20"/>
      <c r="E24" s="184"/>
      <c r="F24" s="185"/>
      <c r="G24" s="46"/>
      <c r="H24" s="107"/>
      <c r="I24" s="108"/>
      <c r="J24" s="253"/>
    </row>
    <row r="25" spans="1:10" ht="25.5">
      <c r="A25" s="16"/>
      <c r="B25" s="175"/>
      <c r="C25" s="58"/>
      <c r="D25" s="20"/>
      <c r="E25" s="184"/>
      <c r="F25" s="185" t="s">
        <v>526</v>
      </c>
      <c r="G25" s="47" t="s">
        <v>245</v>
      </c>
      <c r="H25" s="110">
        <f t="shared" ref="H25:J26" si="2">H26</f>
        <v>70000</v>
      </c>
      <c r="I25" s="110">
        <f>J25-H25</f>
        <v>0</v>
      </c>
      <c r="J25" s="111">
        <f t="shared" si="2"/>
        <v>70000</v>
      </c>
    </row>
    <row r="26" spans="1:10">
      <c r="A26" s="16"/>
      <c r="B26" s="174">
        <v>3</v>
      </c>
      <c r="C26" s="58"/>
      <c r="D26" s="20"/>
      <c r="E26" s="184"/>
      <c r="F26" s="185"/>
      <c r="G26" s="27" t="s">
        <v>118</v>
      </c>
      <c r="H26" s="103">
        <f t="shared" si="2"/>
        <v>70000</v>
      </c>
      <c r="I26" s="103">
        <f>J26-H26</f>
        <v>0</v>
      </c>
      <c r="J26" s="104">
        <f t="shared" si="2"/>
        <v>70000</v>
      </c>
    </row>
    <row r="27" spans="1:10">
      <c r="A27" s="16"/>
      <c r="B27" s="174">
        <v>32</v>
      </c>
      <c r="C27" s="57"/>
      <c r="D27" s="19"/>
      <c r="E27" s="184"/>
      <c r="F27" s="185"/>
      <c r="G27" s="27" t="s">
        <v>61</v>
      </c>
      <c r="H27" s="103">
        <f>H28</f>
        <v>70000</v>
      </c>
      <c r="I27" s="103">
        <f>J27-H27</f>
        <v>0</v>
      </c>
      <c r="J27" s="104">
        <f>J28</f>
        <v>70000</v>
      </c>
    </row>
    <row r="28" spans="1:10">
      <c r="A28" s="16" t="s">
        <v>326</v>
      </c>
      <c r="B28" s="175">
        <v>329</v>
      </c>
      <c r="C28" s="58">
        <v>1.3</v>
      </c>
      <c r="D28" s="20" t="s">
        <v>12</v>
      </c>
      <c r="E28" s="184"/>
      <c r="F28" s="185"/>
      <c r="G28" s="46" t="s">
        <v>65</v>
      </c>
      <c r="H28" s="135">
        <v>70000</v>
      </c>
      <c r="I28" s="135">
        <f>J28-H28</f>
        <v>0</v>
      </c>
      <c r="J28" s="136">
        <v>70000</v>
      </c>
    </row>
    <row r="29" spans="1:10" ht="4.5" customHeight="1">
      <c r="A29" s="16"/>
      <c r="B29" s="175"/>
      <c r="C29" s="58"/>
      <c r="D29" s="20"/>
      <c r="E29" s="184"/>
      <c r="F29" s="185"/>
      <c r="G29" s="46"/>
      <c r="H29" s="107"/>
      <c r="I29" s="108"/>
      <c r="J29" s="253"/>
    </row>
    <row r="30" spans="1:10" ht="21" customHeight="1">
      <c r="A30" s="16"/>
      <c r="B30" s="175"/>
      <c r="C30" s="58"/>
      <c r="D30" s="20"/>
      <c r="E30" s="184"/>
      <c r="F30" s="185" t="s">
        <v>527</v>
      </c>
      <c r="G30" s="47" t="s">
        <v>246</v>
      </c>
      <c r="H30" s="110">
        <f t="shared" ref="H30:J31" si="3">H31</f>
        <v>4600</v>
      </c>
      <c r="I30" s="110">
        <f>J30-H30</f>
        <v>0</v>
      </c>
      <c r="J30" s="111">
        <f t="shared" si="3"/>
        <v>4600</v>
      </c>
    </row>
    <row r="31" spans="1:10">
      <c r="A31" s="16"/>
      <c r="B31" s="174">
        <v>3</v>
      </c>
      <c r="C31" s="58"/>
      <c r="D31" s="20"/>
      <c r="E31" s="184"/>
      <c r="F31" s="185"/>
      <c r="G31" s="27" t="s">
        <v>118</v>
      </c>
      <c r="H31" s="103">
        <f t="shared" si="3"/>
        <v>4600</v>
      </c>
      <c r="I31" s="103">
        <f>J31-H31</f>
        <v>0</v>
      </c>
      <c r="J31" s="104">
        <f t="shared" si="3"/>
        <v>4600</v>
      </c>
    </row>
    <row r="32" spans="1:10">
      <c r="A32" s="16"/>
      <c r="B32" s="174">
        <v>32</v>
      </c>
      <c r="C32" s="57"/>
      <c r="D32" s="19"/>
      <c r="E32" s="184"/>
      <c r="F32" s="185"/>
      <c r="G32" s="27" t="s">
        <v>61</v>
      </c>
      <c r="H32" s="103">
        <f>H33</f>
        <v>4600</v>
      </c>
      <c r="I32" s="103">
        <f>J32-H32</f>
        <v>0</v>
      </c>
      <c r="J32" s="104">
        <f>J33</f>
        <v>4600</v>
      </c>
    </row>
    <row r="33" spans="1:10">
      <c r="A33" s="16" t="s">
        <v>327</v>
      </c>
      <c r="B33" s="175">
        <v>323</v>
      </c>
      <c r="C33" s="58">
        <v>1</v>
      </c>
      <c r="D33" s="20" t="s">
        <v>12</v>
      </c>
      <c r="E33" s="184"/>
      <c r="F33" s="185"/>
      <c r="G33" s="46" t="s">
        <v>244</v>
      </c>
      <c r="H33" s="135">
        <v>4600</v>
      </c>
      <c r="I33" s="135">
        <f>J33-H33</f>
        <v>0</v>
      </c>
      <c r="J33" s="136">
        <v>4600</v>
      </c>
    </row>
    <row r="34" spans="1:10" ht="5.25" customHeight="1">
      <c r="A34" s="16"/>
      <c r="B34" s="175"/>
      <c r="C34" s="58"/>
      <c r="D34" s="20"/>
      <c r="E34" s="184"/>
      <c r="F34" s="185"/>
      <c r="G34" s="46"/>
      <c r="H34" s="107"/>
      <c r="I34" s="108"/>
      <c r="J34" s="253"/>
    </row>
    <row r="35" spans="1:10" ht="22.5" customHeight="1">
      <c r="A35" s="16"/>
      <c r="B35" s="175"/>
      <c r="C35" s="58"/>
      <c r="D35" s="20"/>
      <c r="E35" s="184">
        <v>1012</v>
      </c>
      <c r="F35" s="185"/>
      <c r="G35" s="137" t="s">
        <v>247</v>
      </c>
      <c r="H35" s="141">
        <f>H37+H43+H51</f>
        <v>378000</v>
      </c>
      <c r="I35" s="141">
        <f>J35-H35</f>
        <v>0</v>
      </c>
      <c r="J35" s="235">
        <f>J37+J43+J51</f>
        <v>378000</v>
      </c>
    </row>
    <row r="36" spans="1:10" ht="7.5" customHeight="1">
      <c r="A36" s="75"/>
      <c r="B36" s="176"/>
      <c r="C36" s="76"/>
      <c r="D36" s="77"/>
      <c r="E36" s="184"/>
      <c r="F36" s="185"/>
      <c r="G36" s="78"/>
      <c r="H36" s="112"/>
      <c r="I36" s="112"/>
      <c r="J36" s="113"/>
    </row>
    <row r="37" spans="1:10" ht="19.5" customHeight="1">
      <c r="A37" s="16"/>
      <c r="B37" s="175"/>
      <c r="C37" s="58"/>
      <c r="D37" s="20"/>
      <c r="E37" s="184"/>
      <c r="F37" s="185" t="s">
        <v>528</v>
      </c>
      <c r="G37" s="47" t="s">
        <v>153</v>
      </c>
      <c r="H37" s="105">
        <f t="shared" ref="H37:J38" si="4">H38</f>
        <v>28000</v>
      </c>
      <c r="I37" s="105">
        <f>J37-H37</f>
        <v>0</v>
      </c>
      <c r="J37" s="106">
        <f t="shared" si="4"/>
        <v>28000</v>
      </c>
    </row>
    <row r="38" spans="1:10">
      <c r="A38" s="16"/>
      <c r="B38" s="174">
        <v>3</v>
      </c>
      <c r="C38" s="57"/>
      <c r="D38" s="19"/>
      <c r="E38" s="184"/>
      <c r="F38" s="185"/>
      <c r="G38" s="27" t="s">
        <v>118</v>
      </c>
      <c r="H38" s="103">
        <f t="shared" si="4"/>
        <v>28000</v>
      </c>
      <c r="I38" s="103">
        <f>J38-H38</f>
        <v>0</v>
      </c>
      <c r="J38" s="104">
        <f t="shared" si="4"/>
        <v>28000</v>
      </c>
    </row>
    <row r="39" spans="1:10">
      <c r="A39" s="16"/>
      <c r="B39" s="174">
        <v>32</v>
      </c>
      <c r="C39" s="57"/>
      <c r="D39" s="19"/>
      <c r="E39" s="184"/>
      <c r="F39" s="185"/>
      <c r="G39" s="123" t="s">
        <v>61</v>
      </c>
      <c r="H39" s="103">
        <f>SUM(H40:H41)</f>
        <v>28000</v>
      </c>
      <c r="I39" s="103">
        <f>J39-H39</f>
        <v>0</v>
      </c>
      <c r="J39" s="104">
        <f>SUM(J40:J41)</f>
        <v>28000</v>
      </c>
    </row>
    <row r="40" spans="1:10">
      <c r="A40" s="16" t="s">
        <v>328</v>
      </c>
      <c r="B40" s="175">
        <v>322</v>
      </c>
      <c r="C40" s="58">
        <v>1</v>
      </c>
      <c r="D40" s="20" t="s">
        <v>28</v>
      </c>
      <c r="E40" s="184"/>
      <c r="F40" s="185"/>
      <c r="G40" s="46" t="s">
        <v>63</v>
      </c>
      <c r="H40" s="135">
        <v>0</v>
      </c>
      <c r="I40" s="135">
        <f>J40-H40</f>
        <v>0</v>
      </c>
      <c r="J40" s="136">
        <v>0</v>
      </c>
    </row>
    <row r="41" spans="1:10">
      <c r="A41" s="16" t="s">
        <v>329</v>
      </c>
      <c r="B41" s="175">
        <v>323</v>
      </c>
      <c r="C41" s="58">
        <v>1</v>
      </c>
      <c r="D41" s="20" t="s">
        <v>28</v>
      </c>
      <c r="E41" s="184"/>
      <c r="F41" s="185"/>
      <c r="G41" s="46" t="s">
        <v>64</v>
      </c>
      <c r="H41" s="135">
        <v>28000</v>
      </c>
      <c r="I41" s="135">
        <f>J41-H41</f>
        <v>0</v>
      </c>
      <c r="J41" s="136">
        <v>28000</v>
      </c>
    </row>
    <row r="42" spans="1:10" ht="7.5" customHeight="1">
      <c r="A42" s="16"/>
      <c r="B42" s="175"/>
      <c r="C42" s="58"/>
      <c r="D42" s="20"/>
      <c r="E42" s="184"/>
      <c r="F42" s="185"/>
      <c r="G42" s="46"/>
      <c r="H42" s="138"/>
      <c r="I42" s="138"/>
      <c r="J42" s="139"/>
    </row>
    <row r="43" spans="1:10" ht="23.25" customHeight="1">
      <c r="A43" s="16"/>
      <c r="B43" s="174"/>
      <c r="C43" s="57"/>
      <c r="D43" s="19"/>
      <c r="E43" s="184"/>
      <c r="F43" s="185" t="s">
        <v>529</v>
      </c>
      <c r="G43" s="47" t="s">
        <v>154</v>
      </c>
      <c r="H43" s="110">
        <f t="shared" ref="H43:J44" si="5">H44</f>
        <v>300000</v>
      </c>
      <c r="I43" s="110">
        <f t="shared" ref="I43:I49" si="6">J43-H43</f>
        <v>0</v>
      </c>
      <c r="J43" s="111">
        <f t="shared" si="5"/>
        <v>300000</v>
      </c>
    </row>
    <row r="44" spans="1:10">
      <c r="A44" s="16"/>
      <c r="B44" s="174">
        <v>3</v>
      </c>
      <c r="C44" s="57"/>
      <c r="D44" s="19"/>
      <c r="E44" s="184"/>
      <c r="F44" s="185"/>
      <c r="G44" s="27" t="s">
        <v>118</v>
      </c>
      <c r="H44" s="103">
        <f t="shared" si="5"/>
        <v>300000</v>
      </c>
      <c r="I44" s="103">
        <f t="shared" si="6"/>
        <v>0</v>
      </c>
      <c r="J44" s="104">
        <f t="shared" si="5"/>
        <v>300000</v>
      </c>
    </row>
    <row r="45" spans="1:10">
      <c r="A45" s="16"/>
      <c r="B45" s="174">
        <v>38</v>
      </c>
      <c r="C45" s="57"/>
      <c r="D45" s="19"/>
      <c r="E45" s="184"/>
      <c r="F45" s="185"/>
      <c r="G45" s="123" t="s">
        <v>72</v>
      </c>
      <c r="H45" s="103">
        <f>SUM(H46:H49)</f>
        <v>300000</v>
      </c>
      <c r="I45" s="103">
        <f t="shared" si="6"/>
        <v>0</v>
      </c>
      <c r="J45" s="104">
        <f>SUM(J46:J49)</f>
        <v>300000</v>
      </c>
    </row>
    <row r="46" spans="1:10">
      <c r="A46" s="16" t="s">
        <v>330</v>
      </c>
      <c r="B46" s="175">
        <v>381</v>
      </c>
      <c r="C46" s="58">
        <v>1</v>
      </c>
      <c r="D46" s="20">
        <v>320</v>
      </c>
      <c r="E46" s="184"/>
      <c r="F46" s="185"/>
      <c r="G46" s="46" t="s">
        <v>233</v>
      </c>
      <c r="H46" s="135">
        <v>60000</v>
      </c>
      <c r="I46" s="135">
        <f t="shared" si="6"/>
        <v>0</v>
      </c>
      <c r="J46" s="136">
        <v>60000</v>
      </c>
    </row>
    <row r="47" spans="1:10">
      <c r="A47" s="16" t="s">
        <v>331</v>
      </c>
      <c r="B47" s="175">
        <v>381</v>
      </c>
      <c r="C47" s="58">
        <v>1</v>
      </c>
      <c r="D47" s="20">
        <v>320</v>
      </c>
      <c r="E47" s="184"/>
      <c r="F47" s="185"/>
      <c r="G47" s="46" t="s">
        <v>155</v>
      </c>
      <c r="H47" s="135">
        <v>180000</v>
      </c>
      <c r="I47" s="135">
        <f t="shared" si="6"/>
        <v>0</v>
      </c>
      <c r="J47" s="136">
        <v>180000</v>
      </c>
    </row>
    <row r="48" spans="1:10" ht="14.25" customHeight="1">
      <c r="A48" s="16" t="s">
        <v>332</v>
      </c>
      <c r="B48" s="175">
        <v>381</v>
      </c>
      <c r="C48" s="58">
        <v>1</v>
      </c>
      <c r="D48" s="20" t="s">
        <v>156</v>
      </c>
      <c r="E48" s="184"/>
      <c r="F48" s="185"/>
      <c r="G48" s="46" t="s">
        <v>236</v>
      </c>
      <c r="H48" s="135">
        <v>45000</v>
      </c>
      <c r="I48" s="135">
        <f t="shared" si="6"/>
        <v>0</v>
      </c>
      <c r="J48" s="136">
        <v>45000</v>
      </c>
    </row>
    <row r="49" spans="1:10" ht="25.5">
      <c r="A49" s="16" t="s">
        <v>333</v>
      </c>
      <c r="B49" s="175">
        <v>381</v>
      </c>
      <c r="C49" s="58">
        <v>1</v>
      </c>
      <c r="D49" s="20" t="s">
        <v>156</v>
      </c>
      <c r="E49" s="184"/>
      <c r="F49" s="185"/>
      <c r="G49" s="46" t="s">
        <v>235</v>
      </c>
      <c r="H49" s="135">
        <v>15000</v>
      </c>
      <c r="I49" s="135">
        <f t="shared" si="6"/>
        <v>0</v>
      </c>
      <c r="J49" s="136">
        <v>15000</v>
      </c>
    </row>
    <row r="50" spans="1:10" ht="4.5" customHeight="1">
      <c r="A50" s="79"/>
      <c r="B50" s="177"/>
      <c r="C50" s="80"/>
      <c r="D50" s="81"/>
      <c r="E50" s="184"/>
      <c r="F50" s="185"/>
      <c r="G50" s="47"/>
      <c r="H50" s="110"/>
      <c r="I50" s="110"/>
      <c r="J50" s="111"/>
    </row>
    <row r="51" spans="1:10" ht="27.75" customHeight="1">
      <c r="A51" s="16"/>
      <c r="B51" s="175"/>
      <c r="C51" s="58"/>
      <c r="D51" s="20"/>
      <c r="E51" s="184"/>
      <c r="F51" s="185" t="s">
        <v>530</v>
      </c>
      <c r="G51" s="47" t="s">
        <v>240</v>
      </c>
      <c r="H51" s="110">
        <f t="shared" ref="H51:J52" si="7">H52</f>
        <v>50000</v>
      </c>
      <c r="I51" s="110">
        <f>J51-H51</f>
        <v>0</v>
      </c>
      <c r="J51" s="111">
        <f t="shared" si="7"/>
        <v>50000</v>
      </c>
    </row>
    <row r="52" spans="1:10">
      <c r="A52" s="16"/>
      <c r="B52" s="174">
        <v>3</v>
      </c>
      <c r="C52" s="57"/>
      <c r="D52" s="19"/>
      <c r="E52" s="184"/>
      <c r="F52" s="185"/>
      <c r="G52" s="27" t="s">
        <v>118</v>
      </c>
      <c r="H52" s="103">
        <f t="shared" si="7"/>
        <v>50000</v>
      </c>
      <c r="I52" s="103">
        <f>J52-H52</f>
        <v>0</v>
      </c>
      <c r="J52" s="104">
        <f t="shared" si="7"/>
        <v>50000</v>
      </c>
    </row>
    <row r="53" spans="1:10">
      <c r="A53" s="16"/>
      <c r="B53" s="174">
        <v>38</v>
      </c>
      <c r="C53" s="57"/>
      <c r="D53" s="19"/>
      <c r="E53" s="184"/>
      <c r="F53" s="185"/>
      <c r="G53" s="123" t="s">
        <v>72</v>
      </c>
      <c r="H53" s="116">
        <f>H54</f>
        <v>50000</v>
      </c>
      <c r="I53" s="116">
        <f>J53-H53</f>
        <v>0</v>
      </c>
      <c r="J53" s="117">
        <f>J54</f>
        <v>50000</v>
      </c>
    </row>
    <row r="54" spans="1:10">
      <c r="A54" s="16" t="s">
        <v>334</v>
      </c>
      <c r="B54" s="175">
        <v>382</v>
      </c>
      <c r="C54" s="58">
        <v>1.4</v>
      </c>
      <c r="D54" s="20" t="s">
        <v>156</v>
      </c>
      <c r="E54" s="184"/>
      <c r="F54" s="185"/>
      <c r="G54" s="46" t="s">
        <v>74</v>
      </c>
      <c r="H54" s="135">
        <v>50000</v>
      </c>
      <c r="I54" s="135">
        <f>J54-H54</f>
        <v>0</v>
      </c>
      <c r="J54" s="136">
        <v>50000</v>
      </c>
    </row>
    <row r="55" spans="1:10" ht="6.75" customHeight="1">
      <c r="A55" s="16"/>
      <c r="B55" s="175"/>
      <c r="C55" s="58"/>
      <c r="D55" s="20"/>
      <c r="E55" s="184"/>
      <c r="F55" s="185"/>
      <c r="G55" s="46"/>
      <c r="H55" s="135"/>
      <c r="I55" s="135"/>
      <c r="J55" s="136"/>
    </row>
    <row r="56" spans="1:10" ht="27" customHeight="1">
      <c r="A56" s="16"/>
      <c r="B56" s="175"/>
      <c r="C56" s="58"/>
      <c r="D56" s="20"/>
      <c r="E56" s="184">
        <v>1013</v>
      </c>
      <c r="F56" s="185"/>
      <c r="G56" s="27" t="s">
        <v>248</v>
      </c>
      <c r="H56" s="103">
        <f>SUM(H58,H63)</f>
        <v>25750</v>
      </c>
      <c r="I56" s="103">
        <f>J56-H56</f>
        <v>0</v>
      </c>
      <c r="J56" s="104">
        <f>SUM(J58,J63)</f>
        <v>25750</v>
      </c>
    </row>
    <row r="57" spans="1:10" ht="5.25" customHeight="1">
      <c r="A57" s="16"/>
      <c r="B57" s="175"/>
      <c r="C57" s="58"/>
      <c r="D57" s="20"/>
      <c r="E57" s="184"/>
      <c r="F57" s="185"/>
      <c r="G57" s="46"/>
      <c r="H57" s="138"/>
      <c r="I57" s="138"/>
      <c r="J57" s="190"/>
    </row>
    <row r="58" spans="1:10" s="39" customFormat="1" ht="19.5" customHeight="1">
      <c r="A58" s="16"/>
      <c r="B58" s="175"/>
      <c r="C58" s="58"/>
      <c r="D58" s="20"/>
      <c r="E58" s="184"/>
      <c r="F58" s="185" t="s">
        <v>531</v>
      </c>
      <c r="G58" s="47" t="s">
        <v>1</v>
      </c>
      <c r="H58" s="110">
        <f t="shared" ref="H58:J59" si="8">SUM(H59)</f>
        <v>22750</v>
      </c>
      <c r="I58" s="110">
        <f>J58-H58</f>
        <v>0</v>
      </c>
      <c r="J58" s="111">
        <f t="shared" si="8"/>
        <v>22750</v>
      </c>
    </row>
    <row r="59" spans="1:10" ht="16.5" customHeight="1">
      <c r="A59" s="16"/>
      <c r="B59" s="174">
        <v>3</v>
      </c>
      <c r="C59" s="57"/>
      <c r="D59" s="20"/>
      <c r="E59" s="184"/>
      <c r="F59" s="185"/>
      <c r="G59" s="27" t="s">
        <v>118</v>
      </c>
      <c r="H59" s="103">
        <f t="shared" si="8"/>
        <v>22750</v>
      </c>
      <c r="I59" s="103">
        <f>J59-H59</f>
        <v>0</v>
      </c>
      <c r="J59" s="104">
        <f t="shared" si="8"/>
        <v>22750</v>
      </c>
    </row>
    <row r="60" spans="1:10" ht="12.75" customHeight="1">
      <c r="A60" s="16"/>
      <c r="B60" s="174">
        <v>38</v>
      </c>
      <c r="C60" s="57"/>
      <c r="D60" s="20"/>
      <c r="E60" s="184"/>
      <c r="F60" s="185"/>
      <c r="G60" s="123" t="s">
        <v>72</v>
      </c>
      <c r="H60" s="103">
        <f>SUM(H61)</f>
        <v>22750</v>
      </c>
      <c r="I60" s="103">
        <f>J60-H60</f>
        <v>0</v>
      </c>
      <c r="J60" s="104">
        <f>SUM(J61)</f>
        <v>22750</v>
      </c>
    </row>
    <row r="61" spans="1:10" ht="15" customHeight="1">
      <c r="A61" s="16" t="s">
        <v>335</v>
      </c>
      <c r="B61" s="175">
        <v>381</v>
      </c>
      <c r="C61" s="58">
        <v>1</v>
      </c>
      <c r="D61" s="20">
        <v>860</v>
      </c>
      <c r="E61" s="184"/>
      <c r="F61" s="185"/>
      <c r="G61" s="46" t="s">
        <v>2</v>
      </c>
      <c r="H61" s="135">
        <v>22750</v>
      </c>
      <c r="I61" s="135">
        <f>J61-H61</f>
        <v>0</v>
      </c>
      <c r="J61" s="136">
        <v>22750</v>
      </c>
    </row>
    <row r="62" spans="1:10" ht="6" customHeight="1">
      <c r="A62" s="16"/>
      <c r="B62" s="175"/>
      <c r="C62" s="58"/>
      <c r="D62" s="20"/>
      <c r="E62" s="184"/>
      <c r="F62" s="185"/>
      <c r="G62" s="46"/>
      <c r="H62" s="100"/>
      <c r="I62" s="109"/>
      <c r="J62" s="251"/>
    </row>
    <row r="63" spans="1:10" ht="27" customHeight="1">
      <c r="A63" s="16"/>
      <c r="B63" s="175"/>
      <c r="C63" s="58"/>
      <c r="D63" s="20"/>
      <c r="E63" s="184"/>
      <c r="F63" s="185" t="s">
        <v>532</v>
      </c>
      <c r="G63" s="47" t="s">
        <v>249</v>
      </c>
      <c r="H63" s="110">
        <f t="shared" ref="H63:J64" si="9">SUM(H64)</f>
        <v>3000</v>
      </c>
      <c r="I63" s="110">
        <f>J63-H63</f>
        <v>0</v>
      </c>
      <c r="J63" s="111">
        <f t="shared" si="9"/>
        <v>3000</v>
      </c>
    </row>
    <row r="64" spans="1:10" ht="15.75" customHeight="1">
      <c r="A64" s="16"/>
      <c r="B64" s="174">
        <v>3</v>
      </c>
      <c r="C64" s="57"/>
      <c r="D64" s="20"/>
      <c r="E64" s="184"/>
      <c r="F64" s="185"/>
      <c r="G64" s="27" t="s">
        <v>118</v>
      </c>
      <c r="H64" s="103">
        <f t="shared" si="9"/>
        <v>3000</v>
      </c>
      <c r="I64" s="103">
        <f>J64-H64</f>
        <v>0</v>
      </c>
      <c r="J64" s="104">
        <f t="shared" si="9"/>
        <v>3000</v>
      </c>
    </row>
    <row r="65" spans="1:10" ht="15.75" customHeight="1">
      <c r="A65" s="16"/>
      <c r="B65" s="174">
        <v>38</v>
      </c>
      <c r="C65" s="57"/>
      <c r="D65" s="20"/>
      <c r="E65" s="184"/>
      <c r="F65" s="185"/>
      <c r="G65" s="123" t="s">
        <v>72</v>
      </c>
      <c r="H65" s="103">
        <f>SUM(H66)</f>
        <v>3000</v>
      </c>
      <c r="I65" s="103">
        <f>J65-H65</f>
        <v>0</v>
      </c>
      <c r="J65" s="104">
        <f>SUM(J66)</f>
        <v>3000</v>
      </c>
    </row>
    <row r="66" spans="1:10" ht="17.25" customHeight="1">
      <c r="A66" s="16" t="s">
        <v>336</v>
      </c>
      <c r="B66" s="175">
        <v>381</v>
      </c>
      <c r="C66" s="58">
        <v>1</v>
      </c>
      <c r="D66" s="20">
        <v>860</v>
      </c>
      <c r="E66" s="184"/>
      <c r="F66" s="185"/>
      <c r="G66" s="46" t="s">
        <v>2</v>
      </c>
      <c r="H66" s="135">
        <v>3000</v>
      </c>
      <c r="I66" s="135">
        <f>J66-H66</f>
        <v>0</v>
      </c>
      <c r="J66" s="136">
        <v>3000</v>
      </c>
    </row>
    <row r="67" spans="1:10" ht="6.75" customHeight="1">
      <c r="A67" s="16"/>
      <c r="B67" s="175"/>
      <c r="C67" s="58"/>
      <c r="D67" s="20"/>
      <c r="E67" s="184"/>
      <c r="F67" s="185"/>
      <c r="G67" s="46"/>
      <c r="H67" s="100"/>
      <c r="I67" s="101"/>
      <c r="J67" s="251"/>
    </row>
    <row r="68" spans="1:10" ht="27.75" customHeight="1">
      <c r="A68" s="16"/>
      <c r="B68" s="175"/>
      <c r="C68" s="58"/>
      <c r="D68" s="20"/>
      <c r="E68" s="184">
        <v>1014</v>
      </c>
      <c r="F68" s="185"/>
      <c r="G68" s="27" t="s">
        <v>250</v>
      </c>
      <c r="H68" s="103">
        <f>SUM(H71,H85)</f>
        <v>54000</v>
      </c>
      <c r="I68" s="103">
        <f>J68-H68</f>
        <v>15500</v>
      </c>
      <c r="J68" s="104">
        <f>SUM(J70)</f>
        <v>69500</v>
      </c>
    </row>
    <row r="69" spans="1:10" ht="5.25" customHeight="1">
      <c r="A69" s="16"/>
      <c r="B69" s="175"/>
      <c r="C69" s="58"/>
      <c r="D69" s="20"/>
      <c r="E69" s="184"/>
      <c r="F69" s="185"/>
      <c r="G69" s="27"/>
      <c r="H69" s="103"/>
      <c r="I69" s="103"/>
      <c r="J69" s="104"/>
    </row>
    <row r="70" spans="1:10" s="39" customFormat="1" ht="29.25" customHeight="1">
      <c r="A70" s="16"/>
      <c r="B70" s="175"/>
      <c r="C70" s="58"/>
      <c r="D70" s="20"/>
      <c r="E70" s="184"/>
      <c r="F70" s="185" t="s">
        <v>533</v>
      </c>
      <c r="G70" s="47" t="s">
        <v>524</v>
      </c>
      <c r="H70" s="110">
        <f t="shared" ref="H70:J71" si="10">SUM(H71)</f>
        <v>54000</v>
      </c>
      <c r="I70" s="110">
        <f>J70-H70</f>
        <v>15500</v>
      </c>
      <c r="J70" s="111">
        <f t="shared" si="10"/>
        <v>69500</v>
      </c>
    </row>
    <row r="71" spans="1:10" ht="15" customHeight="1">
      <c r="A71" s="16"/>
      <c r="B71" s="174">
        <v>3</v>
      </c>
      <c r="C71" s="57"/>
      <c r="D71" s="20"/>
      <c r="E71" s="184"/>
      <c r="F71" s="185"/>
      <c r="G71" s="123" t="s">
        <v>118</v>
      </c>
      <c r="H71" s="103">
        <f t="shared" si="10"/>
        <v>54000</v>
      </c>
      <c r="I71" s="103">
        <f>J71-H71</f>
        <v>15500</v>
      </c>
      <c r="J71" s="104">
        <f t="shared" si="10"/>
        <v>69500</v>
      </c>
    </row>
    <row r="72" spans="1:10" ht="15" customHeight="1">
      <c r="A72" s="16"/>
      <c r="B72" s="174">
        <v>38</v>
      </c>
      <c r="C72" s="57"/>
      <c r="D72" s="20"/>
      <c r="E72" s="184"/>
      <c r="F72" s="185"/>
      <c r="G72" s="123" t="s">
        <v>72</v>
      </c>
      <c r="H72" s="103">
        <f>SUM(H73)</f>
        <v>54000</v>
      </c>
      <c r="I72" s="103">
        <f>J72-H72</f>
        <v>15500</v>
      </c>
      <c r="J72" s="104">
        <f>SUM(J73)</f>
        <v>69500</v>
      </c>
    </row>
    <row r="73" spans="1:10" ht="14.25" customHeight="1">
      <c r="A73" s="16" t="s">
        <v>337</v>
      </c>
      <c r="B73" s="175">
        <v>381</v>
      </c>
      <c r="C73" s="58">
        <v>1</v>
      </c>
      <c r="D73" s="20" t="s">
        <v>24</v>
      </c>
      <c r="E73" s="184"/>
      <c r="F73" s="185"/>
      <c r="G73" s="46" t="s">
        <v>73</v>
      </c>
      <c r="H73" s="135">
        <v>54000</v>
      </c>
      <c r="I73" s="135">
        <f>J73-H73</f>
        <v>15500</v>
      </c>
      <c r="J73" s="136">
        <v>69500</v>
      </c>
    </row>
    <row r="74" spans="1:10" ht="6" customHeight="1">
      <c r="A74" s="16"/>
      <c r="B74" s="175"/>
      <c r="C74" s="58"/>
      <c r="D74" s="20"/>
      <c r="E74" s="184"/>
      <c r="F74" s="185"/>
      <c r="G74" s="46"/>
      <c r="H74" s="135"/>
      <c r="I74" s="135"/>
      <c r="J74" s="136"/>
    </row>
    <row r="75" spans="1:10" ht="25.5">
      <c r="A75" s="70"/>
      <c r="B75" s="172"/>
      <c r="C75" s="71"/>
      <c r="D75" s="72"/>
      <c r="E75" s="184">
        <v>1015</v>
      </c>
      <c r="F75" s="185"/>
      <c r="G75" s="134" t="s">
        <v>669</v>
      </c>
      <c r="H75" s="140">
        <f>H77</f>
        <v>0</v>
      </c>
      <c r="I75" s="140">
        <f>J75-H75</f>
        <v>10000</v>
      </c>
      <c r="J75" s="231">
        <f>J77</f>
        <v>10000</v>
      </c>
    </row>
    <row r="76" spans="1:10" ht="5.25" customHeight="1">
      <c r="A76" s="67"/>
      <c r="B76" s="171"/>
      <c r="C76" s="68"/>
      <c r="D76" s="69"/>
      <c r="E76" s="73"/>
      <c r="F76" s="185"/>
      <c r="G76" s="123"/>
      <c r="H76" s="103"/>
      <c r="I76" s="103"/>
      <c r="J76" s="104"/>
    </row>
    <row r="77" spans="1:10" ht="19.5" customHeight="1">
      <c r="A77" s="67"/>
      <c r="B77" s="171"/>
      <c r="C77" s="68"/>
      <c r="D77" s="69"/>
      <c r="E77" s="184"/>
      <c r="F77" s="185" t="s">
        <v>671</v>
      </c>
      <c r="G77" s="47" t="s">
        <v>670</v>
      </c>
      <c r="H77" s="105">
        <f t="shared" ref="H77:J78" si="11">H78</f>
        <v>0</v>
      </c>
      <c r="I77" s="105">
        <f t="shared" ref="I77:I82" si="12">J77-H77</f>
        <v>10000</v>
      </c>
      <c r="J77" s="106">
        <f t="shared" si="11"/>
        <v>10000</v>
      </c>
    </row>
    <row r="78" spans="1:10">
      <c r="A78" s="67"/>
      <c r="B78" s="173">
        <v>3</v>
      </c>
      <c r="C78" s="14"/>
      <c r="D78" s="69"/>
      <c r="E78" s="184"/>
      <c r="F78" s="185"/>
      <c r="G78" s="27" t="s">
        <v>118</v>
      </c>
      <c r="H78" s="103">
        <f t="shared" si="11"/>
        <v>0</v>
      </c>
      <c r="I78" s="103">
        <f t="shared" si="12"/>
        <v>10000</v>
      </c>
      <c r="J78" s="104">
        <f t="shared" si="11"/>
        <v>10000</v>
      </c>
    </row>
    <row r="79" spans="1:10">
      <c r="A79" s="18"/>
      <c r="B79" s="174">
        <v>32</v>
      </c>
      <c r="C79" s="13"/>
      <c r="D79" s="19"/>
      <c r="E79" s="184"/>
      <c r="F79" s="185"/>
      <c r="G79" s="27" t="s">
        <v>61</v>
      </c>
      <c r="H79" s="103">
        <f>SUM(H80:H82)</f>
        <v>0</v>
      </c>
      <c r="I79" s="103">
        <f t="shared" si="12"/>
        <v>10000</v>
      </c>
      <c r="J79" s="104">
        <f>SUM(J80:J82)</f>
        <v>10000</v>
      </c>
    </row>
    <row r="80" spans="1:10">
      <c r="A80" s="16" t="s">
        <v>338</v>
      </c>
      <c r="B80" s="175">
        <v>322</v>
      </c>
      <c r="C80" s="58">
        <v>1</v>
      </c>
      <c r="D80" s="20" t="s">
        <v>12</v>
      </c>
      <c r="E80" s="184"/>
      <c r="F80" s="185"/>
      <c r="G80" s="46" t="s">
        <v>63</v>
      </c>
      <c r="H80" s="107">
        <v>0</v>
      </c>
      <c r="I80" s="108">
        <f t="shared" si="12"/>
        <v>1000</v>
      </c>
      <c r="J80" s="253">
        <v>1000</v>
      </c>
    </row>
    <row r="81" spans="1:10">
      <c r="A81" s="16" t="s">
        <v>339</v>
      </c>
      <c r="B81" s="175">
        <v>323</v>
      </c>
      <c r="C81" s="58">
        <v>1</v>
      </c>
      <c r="D81" s="20" t="s">
        <v>12</v>
      </c>
      <c r="E81" s="184"/>
      <c r="F81" s="185"/>
      <c r="G81" s="46" t="s">
        <v>64</v>
      </c>
      <c r="H81" s="107">
        <v>0</v>
      </c>
      <c r="I81" s="108">
        <f t="shared" si="12"/>
        <v>6000</v>
      </c>
      <c r="J81" s="253">
        <v>6000</v>
      </c>
    </row>
    <row r="82" spans="1:10">
      <c r="A82" s="16" t="s">
        <v>340</v>
      </c>
      <c r="B82" s="175">
        <v>329</v>
      </c>
      <c r="C82" s="58">
        <v>1</v>
      </c>
      <c r="D82" s="20" t="s">
        <v>12</v>
      </c>
      <c r="E82" s="184"/>
      <c r="F82" s="185"/>
      <c r="G82" s="46" t="s">
        <v>65</v>
      </c>
      <c r="H82" s="107">
        <v>0</v>
      </c>
      <c r="I82" s="108">
        <f t="shared" si="12"/>
        <v>3000</v>
      </c>
      <c r="J82" s="253">
        <v>3000</v>
      </c>
    </row>
    <row r="83" spans="1:10" ht="5.25" customHeight="1">
      <c r="A83" s="18"/>
      <c r="B83" s="174"/>
      <c r="C83" s="57"/>
      <c r="D83" s="19"/>
      <c r="E83" s="184"/>
      <c r="F83" s="185"/>
      <c r="G83" s="27"/>
      <c r="H83" s="103"/>
      <c r="I83" s="103"/>
      <c r="J83" s="104"/>
    </row>
    <row r="84" spans="1:10" ht="33" customHeight="1">
      <c r="A84" s="276"/>
      <c r="B84" s="277"/>
      <c r="C84" s="278"/>
      <c r="D84" s="279"/>
      <c r="E84" s="280"/>
      <c r="F84" s="281"/>
      <c r="G84" s="282" t="s">
        <v>251</v>
      </c>
      <c r="H84" s="283">
        <f>H86+H96</f>
        <v>378000</v>
      </c>
      <c r="I84" s="283">
        <f>J84-H84</f>
        <v>-11000</v>
      </c>
      <c r="J84" s="284">
        <f>J86+J96</f>
        <v>367000</v>
      </c>
    </row>
    <row r="85" spans="1:10" ht="6" customHeight="1">
      <c r="A85" s="16"/>
      <c r="B85" s="174"/>
      <c r="C85" s="57"/>
      <c r="D85" s="20"/>
      <c r="E85" s="184"/>
      <c r="F85" s="185"/>
      <c r="G85" s="27"/>
      <c r="H85" s="103"/>
      <c r="I85" s="103"/>
      <c r="J85" s="104"/>
    </row>
    <row r="86" spans="1:10" ht="27" customHeight="1">
      <c r="A86" s="16"/>
      <c r="B86" s="174"/>
      <c r="C86" s="57"/>
      <c r="D86" s="20"/>
      <c r="E86" s="184">
        <v>1021</v>
      </c>
      <c r="F86" s="185"/>
      <c r="G86" s="27" t="s">
        <v>252</v>
      </c>
      <c r="H86" s="103">
        <f>H88</f>
        <v>293000</v>
      </c>
      <c r="I86" s="103">
        <f>J86-H86</f>
        <v>-7000</v>
      </c>
      <c r="J86" s="104">
        <f>J88</f>
        <v>286000</v>
      </c>
    </row>
    <row r="87" spans="1:10" ht="3.75" customHeight="1">
      <c r="A87" s="16"/>
      <c r="B87" s="174"/>
      <c r="C87" s="57"/>
      <c r="D87" s="20"/>
      <c r="E87" s="184"/>
      <c r="F87" s="185"/>
      <c r="G87" s="27"/>
      <c r="H87" s="103"/>
      <c r="I87" s="103"/>
      <c r="J87" s="104"/>
    </row>
    <row r="88" spans="1:10" ht="24.75" customHeight="1">
      <c r="A88" s="67"/>
      <c r="B88" s="171"/>
      <c r="C88" s="68"/>
      <c r="D88" s="69"/>
      <c r="E88" s="184"/>
      <c r="F88" s="185" t="s">
        <v>534</v>
      </c>
      <c r="G88" s="47" t="s">
        <v>0</v>
      </c>
      <c r="H88" s="105">
        <f t="shared" ref="H88:J89" si="13">H89</f>
        <v>293000</v>
      </c>
      <c r="I88" s="105">
        <f t="shared" ref="I88:I94" si="14">J88-H88</f>
        <v>-7000</v>
      </c>
      <c r="J88" s="106">
        <f t="shared" si="13"/>
        <v>286000</v>
      </c>
    </row>
    <row r="89" spans="1:10" ht="15.75" customHeight="1">
      <c r="A89" s="67"/>
      <c r="B89" s="173">
        <v>3</v>
      </c>
      <c r="C89" s="14"/>
      <c r="D89" s="69"/>
      <c r="E89" s="184"/>
      <c r="F89" s="185"/>
      <c r="G89" s="27" t="s">
        <v>118</v>
      </c>
      <c r="H89" s="103">
        <f t="shared" si="13"/>
        <v>293000</v>
      </c>
      <c r="I89" s="103">
        <f t="shared" si="14"/>
        <v>-7000</v>
      </c>
      <c r="J89" s="104">
        <f t="shared" si="13"/>
        <v>286000</v>
      </c>
    </row>
    <row r="90" spans="1:10" ht="16.5" customHeight="1">
      <c r="A90" s="18"/>
      <c r="B90" s="174">
        <v>32</v>
      </c>
      <c r="C90" s="13"/>
      <c r="D90" s="19"/>
      <c r="E90" s="184"/>
      <c r="F90" s="185"/>
      <c r="G90" s="27" t="s">
        <v>61</v>
      </c>
      <c r="H90" s="103">
        <f>SUM(H91:H94)</f>
        <v>293000</v>
      </c>
      <c r="I90" s="103">
        <f t="shared" si="14"/>
        <v>-7000</v>
      </c>
      <c r="J90" s="104">
        <f>SUM(J91:J94)</f>
        <v>286000</v>
      </c>
    </row>
    <row r="91" spans="1:10" ht="15" customHeight="1">
      <c r="A91" s="16" t="s">
        <v>341</v>
      </c>
      <c r="B91" s="175">
        <v>321</v>
      </c>
      <c r="C91" s="58">
        <v>1</v>
      </c>
      <c r="D91" s="20" t="s">
        <v>12</v>
      </c>
      <c r="E91" s="184"/>
      <c r="F91" s="185"/>
      <c r="G91" s="46" t="s">
        <v>62</v>
      </c>
      <c r="H91" s="107">
        <v>5000</v>
      </c>
      <c r="I91" s="108">
        <f t="shared" si="14"/>
        <v>-2000</v>
      </c>
      <c r="J91" s="253">
        <v>3000</v>
      </c>
    </row>
    <row r="92" spans="1:10" ht="15" customHeight="1">
      <c r="A92" s="16" t="s">
        <v>342</v>
      </c>
      <c r="B92" s="175">
        <v>322</v>
      </c>
      <c r="C92" s="58">
        <v>1</v>
      </c>
      <c r="D92" s="20" t="s">
        <v>12</v>
      </c>
      <c r="E92" s="184"/>
      <c r="F92" s="185"/>
      <c r="G92" s="46" t="s">
        <v>98</v>
      </c>
      <c r="H92" s="107">
        <v>5000</v>
      </c>
      <c r="I92" s="108">
        <f t="shared" si="14"/>
        <v>-2000</v>
      </c>
      <c r="J92" s="253">
        <v>3000</v>
      </c>
    </row>
    <row r="93" spans="1:10" ht="15" customHeight="1">
      <c r="A93" s="16" t="s">
        <v>343</v>
      </c>
      <c r="B93" s="175">
        <v>324</v>
      </c>
      <c r="C93" s="58">
        <v>1</v>
      </c>
      <c r="D93" s="20" t="s">
        <v>12</v>
      </c>
      <c r="E93" s="184"/>
      <c r="F93" s="185"/>
      <c r="G93" s="74" t="s">
        <v>180</v>
      </c>
      <c r="H93" s="107">
        <v>5000</v>
      </c>
      <c r="I93" s="108">
        <f t="shared" si="14"/>
        <v>-3000</v>
      </c>
      <c r="J93" s="253">
        <v>2000</v>
      </c>
    </row>
    <row r="94" spans="1:10" ht="15" customHeight="1">
      <c r="A94" s="16" t="s">
        <v>344</v>
      </c>
      <c r="B94" s="175">
        <v>329</v>
      </c>
      <c r="C94" s="58">
        <v>1</v>
      </c>
      <c r="D94" s="20" t="s">
        <v>12</v>
      </c>
      <c r="E94" s="184"/>
      <c r="F94" s="185"/>
      <c r="G94" s="46" t="s">
        <v>65</v>
      </c>
      <c r="H94" s="107">
        <v>278000</v>
      </c>
      <c r="I94" s="108">
        <f t="shared" si="14"/>
        <v>0</v>
      </c>
      <c r="J94" s="253">
        <v>278000</v>
      </c>
    </row>
    <row r="95" spans="1:10" ht="7.5" customHeight="1">
      <c r="A95" s="16"/>
      <c r="B95" s="175"/>
      <c r="C95" s="58"/>
      <c r="D95" s="20"/>
      <c r="E95" s="184"/>
      <c r="F95" s="185"/>
      <c r="G95" s="46"/>
      <c r="H95" s="100"/>
      <c r="I95" s="109"/>
      <c r="J95" s="251"/>
    </row>
    <row r="96" spans="1:10" ht="31.5" customHeight="1">
      <c r="A96" s="79"/>
      <c r="B96" s="177"/>
      <c r="C96" s="80"/>
      <c r="D96" s="81"/>
      <c r="E96" s="184">
        <v>1022</v>
      </c>
      <c r="F96" s="185"/>
      <c r="G96" s="123" t="s">
        <v>253</v>
      </c>
      <c r="H96" s="103">
        <f>H99</f>
        <v>85000</v>
      </c>
      <c r="I96" s="103">
        <f>J96-H96</f>
        <v>-4000</v>
      </c>
      <c r="J96" s="104">
        <f>J99</f>
        <v>81000</v>
      </c>
    </row>
    <row r="97" spans="1:12" ht="8.25" customHeight="1">
      <c r="A97" s="79"/>
      <c r="B97" s="177"/>
      <c r="C97" s="80"/>
      <c r="D97" s="81"/>
      <c r="E97" s="184"/>
      <c r="F97" s="185"/>
      <c r="G97" s="27"/>
      <c r="H97" s="103"/>
      <c r="I97" s="103"/>
      <c r="J97" s="142"/>
    </row>
    <row r="98" spans="1:12" s="39" customFormat="1" ht="31.5" customHeight="1">
      <c r="A98" s="79"/>
      <c r="B98" s="177"/>
      <c r="C98" s="80"/>
      <c r="D98" s="81"/>
      <c r="E98" s="184"/>
      <c r="F98" s="185" t="s">
        <v>535</v>
      </c>
      <c r="G98" s="47" t="s">
        <v>3</v>
      </c>
      <c r="H98" s="110">
        <f t="shared" ref="H98:J99" si="15">H99</f>
        <v>85000</v>
      </c>
      <c r="I98" s="110">
        <f>J98-H98</f>
        <v>-4000</v>
      </c>
      <c r="J98" s="111">
        <f t="shared" si="15"/>
        <v>81000</v>
      </c>
    </row>
    <row r="99" spans="1:12" ht="16.5" customHeight="1">
      <c r="A99" s="79"/>
      <c r="B99" s="174">
        <v>3</v>
      </c>
      <c r="C99" s="57"/>
      <c r="D99" s="81"/>
      <c r="E99" s="184"/>
      <c r="F99" s="185"/>
      <c r="G99" s="123" t="s">
        <v>118</v>
      </c>
      <c r="H99" s="103">
        <f t="shared" si="15"/>
        <v>85000</v>
      </c>
      <c r="I99" s="103">
        <f>J99-H99</f>
        <v>-4000</v>
      </c>
      <c r="J99" s="104">
        <f t="shared" si="15"/>
        <v>81000</v>
      </c>
    </row>
    <row r="100" spans="1:12" ht="15.75" customHeight="1">
      <c r="A100" s="16"/>
      <c r="B100" s="174">
        <v>32</v>
      </c>
      <c r="C100" s="57"/>
      <c r="D100" s="20"/>
      <c r="E100" s="184"/>
      <c r="F100" s="185"/>
      <c r="G100" s="123" t="s">
        <v>61</v>
      </c>
      <c r="H100" s="103">
        <f>SUM(H101:H102)</f>
        <v>85000</v>
      </c>
      <c r="I100" s="103">
        <f>J100-H100</f>
        <v>-4000</v>
      </c>
      <c r="J100" s="104">
        <f>SUM(J101:J102)</f>
        <v>81000</v>
      </c>
    </row>
    <row r="101" spans="1:12" ht="15.75" customHeight="1">
      <c r="A101" s="16" t="s">
        <v>345</v>
      </c>
      <c r="B101" s="175">
        <v>323</v>
      </c>
      <c r="C101" s="58">
        <v>1</v>
      </c>
      <c r="D101" s="20" t="s">
        <v>12</v>
      </c>
      <c r="E101" s="184"/>
      <c r="F101" s="185"/>
      <c r="G101" s="46" t="s">
        <v>64</v>
      </c>
      <c r="H101" s="135">
        <v>23000</v>
      </c>
      <c r="I101" s="135">
        <f>J101-H101</f>
        <v>2000</v>
      </c>
      <c r="J101" s="136">
        <v>25000</v>
      </c>
    </row>
    <row r="102" spans="1:12" ht="15.75" customHeight="1">
      <c r="A102" s="16" t="s">
        <v>346</v>
      </c>
      <c r="B102" s="175">
        <v>329</v>
      </c>
      <c r="C102" s="58">
        <v>1</v>
      </c>
      <c r="D102" s="20">
        <v>111</v>
      </c>
      <c r="E102" s="184"/>
      <c r="F102" s="185"/>
      <c r="G102" s="46" t="s">
        <v>65</v>
      </c>
      <c r="H102" s="135">
        <v>62000</v>
      </c>
      <c r="I102" s="135">
        <f>J102-H102</f>
        <v>-6000</v>
      </c>
      <c r="J102" s="136">
        <v>56000</v>
      </c>
    </row>
    <row r="103" spans="1:12">
      <c r="A103" s="16"/>
      <c r="B103" s="175"/>
      <c r="C103" s="58"/>
      <c r="D103" s="20"/>
      <c r="E103" s="184"/>
      <c r="F103" s="185"/>
      <c r="G103" s="47"/>
      <c r="H103" s="105"/>
      <c r="I103" s="105"/>
      <c r="J103" s="106"/>
    </row>
    <row r="104" spans="1:12" ht="35.25" customHeight="1">
      <c r="A104" s="285"/>
      <c r="B104" s="286"/>
      <c r="C104" s="287"/>
      <c r="D104" s="288"/>
      <c r="E104" s="280"/>
      <c r="F104" s="281"/>
      <c r="G104" s="275" t="s">
        <v>256</v>
      </c>
      <c r="H104" s="268">
        <f>H106</f>
        <v>609500</v>
      </c>
      <c r="I104" s="268">
        <f>J104-H104</f>
        <v>-11500</v>
      </c>
      <c r="J104" s="269">
        <f>J106</f>
        <v>598000</v>
      </c>
      <c r="L104" s="30"/>
    </row>
    <row r="105" spans="1:12" ht="6" customHeight="1">
      <c r="A105" s="16"/>
      <c r="B105" s="175"/>
      <c r="C105" s="58"/>
      <c r="D105" s="20"/>
      <c r="E105" s="184"/>
      <c r="F105" s="185"/>
      <c r="G105" s="46"/>
      <c r="H105" s="143"/>
      <c r="I105" s="138"/>
      <c r="J105" s="139"/>
    </row>
    <row r="106" spans="1:12" ht="30" customHeight="1">
      <c r="A106" s="18"/>
      <c r="B106" s="174"/>
      <c r="C106" s="57"/>
      <c r="D106" s="19"/>
      <c r="E106" s="184">
        <v>1031</v>
      </c>
      <c r="F106" s="185"/>
      <c r="G106" s="27" t="s">
        <v>238</v>
      </c>
      <c r="H106" s="103">
        <f>H108+H135+H150+H165+H178+H193+H207+H227</f>
        <v>609500</v>
      </c>
      <c r="I106" s="103">
        <f>J106-H106</f>
        <v>-11500</v>
      </c>
      <c r="J106" s="104">
        <f>J108+J135+J150+J165+J178+J193+J207+J227</f>
        <v>598000</v>
      </c>
    </row>
    <row r="107" spans="1:12" ht="4.5" customHeight="1">
      <c r="A107" s="16"/>
      <c r="B107" s="175"/>
      <c r="C107" s="58"/>
      <c r="D107" s="20"/>
      <c r="E107" s="184"/>
      <c r="F107" s="185"/>
      <c r="G107" s="46" t="s">
        <v>4</v>
      </c>
      <c r="H107" s="138"/>
      <c r="I107" s="138"/>
      <c r="J107" s="139"/>
    </row>
    <row r="108" spans="1:12" ht="21" customHeight="1">
      <c r="A108" s="18"/>
      <c r="B108" s="174"/>
      <c r="C108" s="57"/>
      <c r="D108" s="19"/>
      <c r="E108" s="184"/>
      <c r="F108" s="185"/>
      <c r="G108" s="27" t="s">
        <v>116</v>
      </c>
      <c r="H108" s="103">
        <f>H109+H123+H128</f>
        <v>226500</v>
      </c>
      <c r="I108" s="103">
        <f t="shared" ref="I108:I121" si="16">J108-H108</f>
        <v>-2000</v>
      </c>
      <c r="J108" s="104">
        <f>J109+J123+J128</f>
        <v>224500</v>
      </c>
    </row>
    <row r="109" spans="1:12" ht="19.5" customHeight="1">
      <c r="A109" s="16"/>
      <c r="B109" s="175"/>
      <c r="C109" s="58"/>
      <c r="D109" s="20"/>
      <c r="E109" s="184"/>
      <c r="F109" s="185" t="s">
        <v>536</v>
      </c>
      <c r="G109" s="47" t="s">
        <v>158</v>
      </c>
      <c r="H109" s="105">
        <f>H110</f>
        <v>124500</v>
      </c>
      <c r="I109" s="105">
        <f t="shared" si="16"/>
        <v>10000</v>
      </c>
      <c r="J109" s="106">
        <f>J110</f>
        <v>134500</v>
      </c>
    </row>
    <row r="110" spans="1:12" ht="15.75" customHeight="1">
      <c r="A110" s="16"/>
      <c r="B110" s="174">
        <v>3</v>
      </c>
      <c r="C110" s="57"/>
      <c r="D110" s="20"/>
      <c r="E110" s="184"/>
      <c r="F110" s="185"/>
      <c r="G110" s="27" t="s">
        <v>118</v>
      </c>
      <c r="H110" s="103">
        <f>H111+H117</f>
        <v>124500</v>
      </c>
      <c r="I110" s="103">
        <f t="shared" si="16"/>
        <v>10000</v>
      </c>
      <c r="J110" s="104">
        <f>J111+J117</f>
        <v>134500</v>
      </c>
    </row>
    <row r="111" spans="1:12" ht="15" customHeight="1">
      <c r="A111" s="82"/>
      <c r="B111" s="178">
        <v>32</v>
      </c>
      <c r="C111" s="83"/>
      <c r="D111" s="84"/>
      <c r="E111" s="184"/>
      <c r="F111" s="185"/>
      <c r="G111" s="85" t="s">
        <v>61</v>
      </c>
      <c r="H111" s="114">
        <f>SUM(H112:H116)</f>
        <v>44500</v>
      </c>
      <c r="I111" s="114">
        <f t="shared" si="16"/>
        <v>5000</v>
      </c>
      <c r="J111" s="115">
        <f>SUM(J112:J116)</f>
        <v>49500</v>
      </c>
    </row>
    <row r="112" spans="1:12">
      <c r="A112" s="16" t="s">
        <v>347</v>
      </c>
      <c r="B112" s="175">
        <v>321</v>
      </c>
      <c r="C112" s="58">
        <v>1</v>
      </c>
      <c r="D112" s="20">
        <v>111</v>
      </c>
      <c r="E112" s="184"/>
      <c r="F112" s="185"/>
      <c r="G112" s="46" t="s">
        <v>62</v>
      </c>
      <c r="H112" s="135">
        <v>7000</v>
      </c>
      <c r="I112" s="135">
        <f t="shared" si="16"/>
        <v>0</v>
      </c>
      <c r="J112" s="136">
        <v>7000</v>
      </c>
      <c r="K112" s="30"/>
    </row>
    <row r="113" spans="1:10">
      <c r="A113" s="16" t="s">
        <v>348</v>
      </c>
      <c r="B113" s="175">
        <v>322</v>
      </c>
      <c r="C113" s="58">
        <v>1</v>
      </c>
      <c r="D113" s="20">
        <v>660</v>
      </c>
      <c r="E113" s="184"/>
      <c r="F113" s="185"/>
      <c r="G113" s="46" t="s">
        <v>5</v>
      </c>
      <c r="H113" s="135">
        <v>9000</v>
      </c>
      <c r="I113" s="135">
        <f t="shared" si="16"/>
        <v>-2000</v>
      </c>
      <c r="J113" s="136">
        <v>7000</v>
      </c>
    </row>
    <row r="114" spans="1:10" ht="13.5" customHeight="1">
      <c r="A114" s="16" t="s">
        <v>643</v>
      </c>
      <c r="B114" s="175">
        <v>322</v>
      </c>
      <c r="C114" s="58">
        <v>1.6</v>
      </c>
      <c r="D114" s="20" t="s">
        <v>19</v>
      </c>
      <c r="E114" s="184"/>
      <c r="F114" s="185"/>
      <c r="G114" s="46" t="s">
        <v>63</v>
      </c>
      <c r="H114" s="135">
        <v>7000</v>
      </c>
      <c r="I114" s="135">
        <f t="shared" si="16"/>
        <v>-4000</v>
      </c>
      <c r="J114" s="136">
        <v>3000</v>
      </c>
    </row>
    <row r="115" spans="1:10" ht="14.25" customHeight="1">
      <c r="A115" s="16" t="s">
        <v>349</v>
      </c>
      <c r="B115" s="175">
        <v>323</v>
      </c>
      <c r="C115" s="58">
        <v>1</v>
      </c>
      <c r="D115" s="20" t="s">
        <v>19</v>
      </c>
      <c r="E115" s="184"/>
      <c r="F115" s="185"/>
      <c r="G115" s="46" t="s">
        <v>64</v>
      </c>
      <c r="H115" s="135">
        <v>13500</v>
      </c>
      <c r="I115" s="135">
        <f t="shared" si="16"/>
        <v>9000</v>
      </c>
      <c r="J115" s="136">
        <v>22500</v>
      </c>
    </row>
    <row r="116" spans="1:10" ht="13.5" customHeight="1">
      <c r="A116" s="16" t="s">
        <v>350</v>
      </c>
      <c r="B116" s="175">
        <v>329</v>
      </c>
      <c r="C116" s="58">
        <v>1</v>
      </c>
      <c r="D116" s="20" t="s">
        <v>19</v>
      </c>
      <c r="E116" s="184"/>
      <c r="F116" s="185"/>
      <c r="G116" s="46" t="s">
        <v>65</v>
      </c>
      <c r="H116" s="135">
        <v>8000</v>
      </c>
      <c r="I116" s="135">
        <f t="shared" si="16"/>
        <v>2000</v>
      </c>
      <c r="J116" s="136">
        <v>10000</v>
      </c>
    </row>
    <row r="117" spans="1:10" ht="15" customHeight="1">
      <c r="A117" s="16"/>
      <c r="B117" s="174">
        <v>38</v>
      </c>
      <c r="C117" s="57"/>
      <c r="D117" s="19"/>
      <c r="E117" s="184"/>
      <c r="F117" s="185"/>
      <c r="G117" s="27" t="s">
        <v>72</v>
      </c>
      <c r="H117" s="116">
        <f>SUM(H118:H121)</f>
        <v>80000</v>
      </c>
      <c r="I117" s="116">
        <f t="shared" si="16"/>
        <v>5000</v>
      </c>
      <c r="J117" s="117">
        <f>SUM(J118:J121)</f>
        <v>85000</v>
      </c>
    </row>
    <row r="118" spans="1:10" ht="15" customHeight="1">
      <c r="A118" s="16" t="s">
        <v>351</v>
      </c>
      <c r="B118" s="175">
        <v>381</v>
      </c>
      <c r="C118" s="58">
        <v>1</v>
      </c>
      <c r="D118" s="20" t="s">
        <v>25</v>
      </c>
      <c r="E118" s="184"/>
      <c r="F118" s="185"/>
      <c r="G118" s="46" t="s">
        <v>714</v>
      </c>
      <c r="H118" s="135">
        <v>22000</v>
      </c>
      <c r="I118" s="135">
        <f t="shared" si="16"/>
        <v>0</v>
      </c>
      <c r="J118" s="136">
        <v>22000</v>
      </c>
    </row>
    <row r="119" spans="1:10" ht="15" customHeight="1">
      <c r="A119" s="16" t="s">
        <v>352</v>
      </c>
      <c r="B119" s="175">
        <v>381</v>
      </c>
      <c r="C119" s="58">
        <v>1</v>
      </c>
      <c r="D119" s="20" t="s">
        <v>26</v>
      </c>
      <c r="E119" s="184"/>
      <c r="F119" s="185"/>
      <c r="G119" s="46" t="s">
        <v>715</v>
      </c>
      <c r="H119" s="135">
        <v>48000</v>
      </c>
      <c r="I119" s="135">
        <f t="shared" si="16"/>
        <v>0</v>
      </c>
      <c r="J119" s="136">
        <v>48000</v>
      </c>
    </row>
    <row r="120" spans="1:10" ht="15" customHeight="1">
      <c r="A120" s="16" t="s">
        <v>353</v>
      </c>
      <c r="B120" s="175">
        <v>381</v>
      </c>
      <c r="C120" s="58">
        <v>1</v>
      </c>
      <c r="D120" s="20" t="s">
        <v>156</v>
      </c>
      <c r="E120" s="184"/>
      <c r="F120" s="185"/>
      <c r="G120" s="46" t="s">
        <v>716</v>
      </c>
      <c r="H120" s="135">
        <v>5000</v>
      </c>
      <c r="I120" s="135">
        <f t="shared" si="16"/>
        <v>0</v>
      </c>
      <c r="J120" s="136">
        <v>5000</v>
      </c>
    </row>
    <row r="121" spans="1:10" ht="15" customHeight="1">
      <c r="A121" s="16" t="s">
        <v>354</v>
      </c>
      <c r="B121" s="175">
        <v>381</v>
      </c>
      <c r="C121" s="58">
        <v>1</v>
      </c>
      <c r="D121" s="20" t="s">
        <v>24</v>
      </c>
      <c r="E121" s="184"/>
      <c r="F121" s="185"/>
      <c r="G121" s="46" t="s">
        <v>717</v>
      </c>
      <c r="H121" s="135">
        <v>5000</v>
      </c>
      <c r="I121" s="135">
        <f t="shared" si="16"/>
        <v>5000</v>
      </c>
      <c r="J121" s="136">
        <v>10000</v>
      </c>
    </row>
    <row r="122" spans="1:10" ht="6.75" customHeight="1">
      <c r="A122" s="16"/>
      <c r="B122" s="175"/>
      <c r="C122" s="58"/>
      <c r="D122" s="20"/>
      <c r="E122" s="184"/>
      <c r="F122" s="185"/>
      <c r="G122" s="46"/>
      <c r="H122" s="135"/>
      <c r="I122" s="135"/>
      <c r="J122" s="136"/>
    </row>
    <row r="123" spans="1:10" ht="39.75" customHeight="1">
      <c r="A123" s="16"/>
      <c r="B123" s="175"/>
      <c r="C123" s="58"/>
      <c r="D123" s="20"/>
      <c r="E123" s="184"/>
      <c r="F123" s="185" t="s">
        <v>537</v>
      </c>
      <c r="G123" s="47" t="s">
        <v>720</v>
      </c>
      <c r="H123" s="110">
        <f t="shared" ref="H123:J124" si="17">H124</f>
        <v>0</v>
      </c>
      <c r="I123" s="110">
        <f>J123-H123</f>
        <v>40000</v>
      </c>
      <c r="J123" s="111">
        <f t="shared" si="17"/>
        <v>40000</v>
      </c>
    </row>
    <row r="124" spans="1:10">
      <c r="A124" s="16"/>
      <c r="B124" s="174">
        <v>3</v>
      </c>
      <c r="C124" s="57"/>
      <c r="D124" s="19"/>
      <c r="E124" s="184"/>
      <c r="F124" s="185"/>
      <c r="G124" s="27" t="s">
        <v>118</v>
      </c>
      <c r="H124" s="103">
        <f t="shared" si="17"/>
        <v>0</v>
      </c>
      <c r="I124" s="103">
        <f>J124-H124</f>
        <v>40000</v>
      </c>
      <c r="J124" s="104">
        <f t="shared" si="17"/>
        <v>40000</v>
      </c>
    </row>
    <row r="125" spans="1:10">
      <c r="A125" s="16"/>
      <c r="B125" s="174">
        <v>38</v>
      </c>
      <c r="C125" s="57"/>
      <c r="D125" s="19"/>
      <c r="E125" s="184"/>
      <c r="F125" s="185"/>
      <c r="G125" s="123" t="s">
        <v>72</v>
      </c>
      <c r="H125" s="116">
        <f>H126</f>
        <v>0</v>
      </c>
      <c r="I125" s="116">
        <f>J125-H125</f>
        <v>40000</v>
      </c>
      <c r="J125" s="117">
        <f>J126</f>
        <v>40000</v>
      </c>
    </row>
    <row r="126" spans="1:10" ht="15" customHeight="1">
      <c r="A126" s="16" t="s">
        <v>355</v>
      </c>
      <c r="B126" s="171">
        <v>382</v>
      </c>
      <c r="C126" s="86">
        <v>1</v>
      </c>
      <c r="D126" s="69" t="s">
        <v>24</v>
      </c>
      <c r="E126" s="184"/>
      <c r="F126" s="185"/>
      <c r="G126" s="46" t="s">
        <v>718</v>
      </c>
      <c r="H126" s="135">
        <v>0</v>
      </c>
      <c r="I126" s="135">
        <f>J126-H126</f>
        <v>40000</v>
      </c>
      <c r="J126" s="136">
        <v>40000</v>
      </c>
    </row>
    <row r="127" spans="1:10" ht="4.5" customHeight="1">
      <c r="A127" s="16"/>
      <c r="B127" s="175"/>
      <c r="C127" s="58"/>
      <c r="D127" s="20"/>
      <c r="E127" s="184"/>
      <c r="F127" s="185"/>
      <c r="G127" s="46"/>
      <c r="H127" s="138"/>
      <c r="I127" s="138"/>
      <c r="J127" s="139"/>
    </row>
    <row r="128" spans="1:10" ht="21.75" customHeight="1">
      <c r="A128" s="16"/>
      <c r="B128" s="175"/>
      <c r="C128" s="58"/>
      <c r="D128" s="20"/>
      <c r="E128" s="184"/>
      <c r="F128" s="185" t="s">
        <v>673</v>
      </c>
      <c r="G128" s="47" t="s">
        <v>721</v>
      </c>
      <c r="H128" s="105">
        <f t="shared" ref="H128:J129" si="18">H129</f>
        <v>102000</v>
      </c>
      <c r="I128" s="105">
        <f t="shared" ref="I128:I133" si="19">J128-H128</f>
        <v>-52000</v>
      </c>
      <c r="J128" s="106">
        <f t="shared" si="18"/>
        <v>50000</v>
      </c>
    </row>
    <row r="129" spans="1:10" ht="16.5" customHeight="1">
      <c r="A129" s="16"/>
      <c r="B129" s="174">
        <v>4</v>
      </c>
      <c r="C129" s="57"/>
      <c r="D129" s="20"/>
      <c r="E129" s="184"/>
      <c r="F129" s="185"/>
      <c r="G129" s="27" t="s">
        <v>119</v>
      </c>
      <c r="H129" s="116">
        <f t="shared" si="18"/>
        <v>102000</v>
      </c>
      <c r="I129" s="116">
        <f t="shared" si="19"/>
        <v>-52000</v>
      </c>
      <c r="J129" s="117">
        <f t="shared" si="18"/>
        <v>50000</v>
      </c>
    </row>
    <row r="130" spans="1:10" ht="25.5">
      <c r="A130" s="16"/>
      <c r="B130" s="174">
        <v>42</v>
      </c>
      <c r="C130" s="57"/>
      <c r="D130" s="20"/>
      <c r="E130" s="184"/>
      <c r="F130" s="185"/>
      <c r="G130" s="27" t="s">
        <v>11</v>
      </c>
      <c r="H130" s="116">
        <f>SUM(H131:H133)</f>
        <v>102000</v>
      </c>
      <c r="I130" s="116">
        <f t="shared" si="19"/>
        <v>-52000</v>
      </c>
      <c r="J130" s="117">
        <f>SUM(J131:J133)</f>
        <v>50000</v>
      </c>
    </row>
    <row r="131" spans="1:10" ht="12.75" customHeight="1">
      <c r="A131" s="144" t="s">
        <v>356</v>
      </c>
      <c r="B131" s="179">
        <v>421</v>
      </c>
      <c r="C131" s="145">
        <v>1.6</v>
      </c>
      <c r="D131" s="146" t="s">
        <v>18</v>
      </c>
      <c r="E131" s="184"/>
      <c r="F131" s="185"/>
      <c r="G131" s="147" t="s">
        <v>78</v>
      </c>
      <c r="H131" s="148">
        <v>82000</v>
      </c>
      <c r="I131" s="148">
        <f t="shared" si="19"/>
        <v>-52000</v>
      </c>
      <c r="J131" s="149">
        <v>30000</v>
      </c>
    </row>
    <row r="132" spans="1:10" ht="16.5" customHeight="1">
      <c r="A132" s="144" t="s">
        <v>357</v>
      </c>
      <c r="B132" s="175">
        <v>422</v>
      </c>
      <c r="C132" s="58">
        <v>3.6</v>
      </c>
      <c r="D132" s="20" t="s">
        <v>19</v>
      </c>
      <c r="E132" s="184"/>
      <c r="F132" s="185"/>
      <c r="G132" s="46" t="s">
        <v>79</v>
      </c>
      <c r="H132" s="135">
        <v>5000</v>
      </c>
      <c r="I132" s="138">
        <f t="shared" si="19"/>
        <v>0</v>
      </c>
      <c r="J132" s="139">
        <v>5000</v>
      </c>
    </row>
    <row r="133" spans="1:10">
      <c r="A133" s="144" t="s">
        <v>358</v>
      </c>
      <c r="B133" s="175">
        <v>422</v>
      </c>
      <c r="C133" s="58">
        <v>3.6</v>
      </c>
      <c r="D133" s="20" t="s">
        <v>254</v>
      </c>
      <c r="E133" s="184"/>
      <c r="F133" s="185"/>
      <c r="G133" s="46" t="s">
        <v>79</v>
      </c>
      <c r="H133" s="107">
        <v>15000</v>
      </c>
      <c r="I133" s="108">
        <f t="shared" si="19"/>
        <v>0</v>
      </c>
      <c r="J133" s="253">
        <v>15000</v>
      </c>
    </row>
    <row r="134" spans="1:10" ht="6.75" customHeight="1">
      <c r="A134" s="16"/>
      <c r="B134" s="175"/>
      <c r="C134" s="58"/>
      <c r="D134" s="20"/>
      <c r="E134" s="184"/>
      <c r="F134" s="185"/>
      <c r="G134" s="46"/>
      <c r="H134" s="107"/>
      <c r="I134" s="108"/>
      <c r="J134" s="253"/>
    </row>
    <row r="135" spans="1:10" ht="22.5" customHeight="1">
      <c r="A135" s="16"/>
      <c r="B135" s="174"/>
      <c r="C135" s="57"/>
      <c r="D135" s="20"/>
      <c r="E135" s="184"/>
      <c r="F135" s="185"/>
      <c r="G135" s="27" t="s">
        <v>117</v>
      </c>
      <c r="H135" s="103">
        <f t="shared" ref="H135:J136" si="20">H136</f>
        <v>89500</v>
      </c>
      <c r="I135" s="103">
        <f t="shared" ref="I135:I147" si="21">J135-H135</f>
        <v>-1000</v>
      </c>
      <c r="J135" s="104">
        <f t="shared" si="20"/>
        <v>88500</v>
      </c>
    </row>
    <row r="136" spans="1:10" ht="16.5" customHeight="1">
      <c r="A136" s="16"/>
      <c r="B136" s="175"/>
      <c r="C136" s="58"/>
      <c r="D136" s="20"/>
      <c r="E136" s="184"/>
      <c r="F136" s="185" t="s">
        <v>538</v>
      </c>
      <c r="G136" s="47" t="s">
        <v>159</v>
      </c>
      <c r="H136" s="105">
        <f t="shared" si="20"/>
        <v>89500</v>
      </c>
      <c r="I136" s="105">
        <f t="shared" si="21"/>
        <v>-1000</v>
      </c>
      <c r="J136" s="106">
        <f t="shared" si="20"/>
        <v>88500</v>
      </c>
    </row>
    <row r="137" spans="1:10" ht="14.25" customHeight="1">
      <c r="A137" s="16"/>
      <c r="B137" s="174">
        <v>3</v>
      </c>
      <c r="C137" s="57"/>
      <c r="D137" s="20"/>
      <c r="E137" s="184"/>
      <c r="F137" s="185"/>
      <c r="G137" s="27" t="s">
        <v>118</v>
      </c>
      <c r="H137" s="103">
        <f>H138+H145</f>
        <v>89500</v>
      </c>
      <c r="I137" s="103">
        <f t="shared" si="21"/>
        <v>-1000</v>
      </c>
      <c r="J137" s="104">
        <f>J138+J145</f>
        <v>88500</v>
      </c>
    </row>
    <row r="138" spans="1:10" ht="14.25" customHeight="1">
      <c r="A138" s="79"/>
      <c r="B138" s="174">
        <v>32</v>
      </c>
      <c r="C138" s="57"/>
      <c r="D138" s="81"/>
      <c r="E138" s="184"/>
      <c r="F138" s="185"/>
      <c r="G138" s="27" t="s">
        <v>61</v>
      </c>
      <c r="H138" s="103">
        <f>SUM(H139:H144)</f>
        <v>41500</v>
      </c>
      <c r="I138" s="103">
        <f t="shared" si="21"/>
        <v>-1000</v>
      </c>
      <c r="J138" s="104">
        <f>SUM(J139:J144)</f>
        <v>40500</v>
      </c>
    </row>
    <row r="139" spans="1:10" ht="14.25" customHeight="1">
      <c r="A139" s="16" t="s">
        <v>359</v>
      </c>
      <c r="B139" s="175">
        <v>322</v>
      </c>
      <c r="C139" s="58">
        <v>1</v>
      </c>
      <c r="D139" s="20">
        <v>660</v>
      </c>
      <c r="E139" s="184"/>
      <c r="F139" s="185"/>
      <c r="G139" s="46" t="s">
        <v>5</v>
      </c>
      <c r="H139" s="135">
        <v>8000</v>
      </c>
      <c r="I139" s="135">
        <f t="shared" si="21"/>
        <v>-1000</v>
      </c>
      <c r="J139" s="136">
        <v>7000</v>
      </c>
    </row>
    <row r="140" spans="1:10" ht="14.25" customHeight="1">
      <c r="A140" s="16" t="s">
        <v>360</v>
      </c>
      <c r="B140" s="175">
        <v>322</v>
      </c>
      <c r="C140" s="58">
        <v>1.6</v>
      </c>
      <c r="D140" s="20">
        <v>160</v>
      </c>
      <c r="E140" s="184"/>
      <c r="F140" s="185"/>
      <c r="G140" s="46" t="s">
        <v>63</v>
      </c>
      <c r="H140" s="135">
        <v>10000</v>
      </c>
      <c r="I140" s="135">
        <f t="shared" si="21"/>
        <v>0</v>
      </c>
      <c r="J140" s="136">
        <v>10000</v>
      </c>
    </row>
    <row r="141" spans="1:10" ht="14.25" customHeight="1">
      <c r="A141" s="16" t="s">
        <v>361</v>
      </c>
      <c r="B141" s="175">
        <v>323</v>
      </c>
      <c r="C141" s="58">
        <v>1.6</v>
      </c>
      <c r="D141" s="20">
        <v>160</v>
      </c>
      <c r="E141" s="184"/>
      <c r="F141" s="185"/>
      <c r="G141" s="46" t="s">
        <v>64</v>
      </c>
      <c r="H141" s="135">
        <v>2000</v>
      </c>
      <c r="I141" s="135">
        <f t="shared" si="21"/>
        <v>0</v>
      </c>
      <c r="J141" s="136">
        <v>2000</v>
      </c>
    </row>
    <row r="142" spans="1:10" ht="14.25" customHeight="1">
      <c r="A142" s="16" t="s">
        <v>362</v>
      </c>
      <c r="B142" s="175">
        <v>323</v>
      </c>
      <c r="C142" s="58">
        <v>1</v>
      </c>
      <c r="D142" s="20" t="s">
        <v>255</v>
      </c>
      <c r="E142" s="184"/>
      <c r="F142" s="185"/>
      <c r="G142" s="46" t="s">
        <v>64</v>
      </c>
      <c r="H142" s="135">
        <v>3500</v>
      </c>
      <c r="I142" s="135">
        <f t="shared" si="21"/>
        <v>0</v>
      </c>
      <c r="J142" s="136">
        <v>3500</v>
      </c>
    </row>
    <row r="143" spans="1:10" ht="14.25" customHeight="1">
      <c r="A143" s="16" t="s">
        <v>363</v>
      </c>
      <c r="B143" s="175">
        <v>323</v>
      </c>
      <c r="C143" s="58">
        <v>1</v>
      </c>
      <c r="D143" s="20" t="s">
        <v>12</v>
      </c>
      <c r="E143" s="184"/>
      <c r="F143" s="185"/>
      <c r="G143" s="46" t="s">
        <v>64</v>
      </c>
      <c r="H143" s="135">
        <v>2000</v>
      </c>
      <c r="I143" s="135">
        <f t="shared" si="21"/>
        <v>0</v>
      </c>
      <c r="J143" s="136">
        <v>2000</v>
      </c>
    </row>
    <row r="144" spans="1:10" s="38" customFormat="1" ht="14.25" customHeight="1">
      <c r="A144" s="16" t="s">
        <v>364</v>
      </c>
      <c r="B144" s="171">
        <v>329</v>
      </c>
      <c r="C144" s="86">
        <v>1</v>
      </c>
      <c r="D144" s="69" t="s">
        <v>19</v>
      </c>
      <c r="E144" s="184"/>
      <c r="F144" s="185"/>
      <c r="G144" s="46" t="s">
        <v>65</v>
      </c>
      <c r="H144" s="135">
        <v>16000</v>
      </c>
      <c r="I144" s="135">
        <f t="shared" si="21"/>
        <v>0</v>
      </c>
      <c r="J144" s="136">
        <v>16000</v>
      </c>
    </row>
    <row r="145" spans="1:10" ht="13.5" customHeight="1">
      <c r="A145" s="17"/>
      <c r="B145" s="173">
        <v>38</v>
      </c>
      <c r="C145" s="59"/>
      <c r="D145" s="21"/>
      <c r="E145" s="184"/>
      <c r="F145" s="185"/>
      <c r="G145" s="27" t="s">
        <v>40</v>
      </c>
      <c r="H145" s="103">
        <f>SUM(H146:H148)</f>
        <v>48000</v>
      </c>
      <c r="I145" s="103">
        <f t="shared" si="21"/>
        <v>0</v>
      </c>
      <c r="J145" s="104">
        <f>SUM(J146:J148)</f>
        <v>48000</v>
      </c>
    </row>
    <row r="146" spans="1:10" ht="14.25" customHeight="1">
      <c r="A146" s="67" t="s">
        <v>365</v>
      </c>
      <c r="B146" s="171">
        <v>381</v>
      </c>
      <c r="C146" s="86">
        <v>1</v>
      </c>
      <c r="D146" s="69" t="s">
        <v>25</v>
      </c>
      <c r="E146" s="184"/>
      <c r="F146" s="185"/>
      <c r="G146" s="46" t="s">
        <v>714</v>
      </c>
      <c r="H146" s="135">
        <v>8000</v>
      </c>
      <c r="I146" s="135">
        <f t="shared" si="21"/>
        <v>0</v>
      </c>
      <c r="J146" s="136">
        <v>8000</v>
      </c>
    </row>
    <row r="147" spans="1:10" ht="14.25" customHeight="1">
      <c r="A147" s="67" t="s">
        <v>366</v>
      </c>
      <c r="B147" s="171">
        <v>381</v>
      </c>
      <c r="C147" s="86">
        <v>1</v>
      </c>
      <c r="D147" s="69" t="s">
        <v>26</v>
      </c>
      <c r="E147" s="184"/>
      <c r="F147" s="185"/>
      <c r="G147" s="46" t="s">
        <v>715</v>
      </c>
      <c r="H147" s="135">
        <v>35000</v>
      </c>
      <c r="I147" s="135">
        <f t="shared" si="21"/>
        <v>0</v>
      </c>
      <c r="J147" s="136">
        <v>35000</v>
      </c>
    </row>
    <row r="148" spans="1:10" ht="14.25" customHeight="1">
      <c r="A148" s="67" t="s">
        <v>367</v>
      </c>
      <c r="B148" s="171">
        <v>381</v>
      </c>
      <c r="C148" s="86">
        <v>1</v>
      </c>
      <c r="D148" s="69" t="s">
        <v>156</v>
      </c>
      <c r="E148" s="184"/>
      <c r="F148" s="185"/>
      <c r="G148" s="46" t="s">
        <v>716</v>
      </c>
      <c r="H148" s="135">
        <v>5000</v>
      </c>
      <c r="I148" s="135">
        <f>J148-H148</f>
        <v>0</v>
      </c>
      <c r="J148" s="136">
        <v>5000</v>
      </c>
    </row>
    <row r="149" spans="1:10" ht="8.25" customHeight="1">
      <c r="A149" s="16"/>
      <c r="B149" s="175"/>
      <c r="C149" s="58"/>
      <c r="D149" s="20"/>
      <c r="E149" s="184"/>
      <c r="F149" s="185"/>
      <c r="G149" s="46"/>
      <c r="H149" s="107"/>
      <c r="I149" s="108"/>
      <c r="J149" s="253"/>
    </row>
    <row r="150" spans="1:10" ht="21" customHeight="1">
      <c r="A150" s="16"/>
      <c r="B150" s="174"/>
      <c r="C150" s="57"/>
      <c r="D150" s="20"/>
      <c r="E150" s="184"/>
      <c r="F150" s="185"/>
      <c r="G150" s="27" t="s">
        <v>723</v>
      </c>
      <c r="H150" s="103">
        <f t="shared" ref="H150:J151" si="22">H151</f>
        <v>54250</v>
      </c>
      <c r="I150" s="103">
        <f t="shared" ref="I150:I163" si="23">J150-H150</f>
        <v>0</v>
      </c>
      <c r="J150" s="104">
        <f t="shared" si="22"/>
        <v>54250</v>
      </c>
    </row>
    <row r="151" spans="1:10" ht="21" customHeight="1">
      <c r="A151" s="16"/>
      <c r="B151" s="175"/>
      <c r="C151" s="58"/>
      <c r="D151" s="20"/>
      <c r="E151" s="184"/>
      <c r="F151" s="185" t="s">
        <v>539</v>
      </c>
      <c r="G151" s="47" t="s">
        <v>160</v>
      </c>
      <c r="H151" s="105">
        <f t="shared" si="22"/>
        <v>54250</v>
      </c>
      <c r="I151" s="105">
        <f t="shared" si="23"/>
        <v>0</v>
      </c>
      <c r="J151" s="106">
        <f t="shared" si="22"/>
        <v>54250</v>
      </c>
    </row>
    <row r="152" spans="1:10" ht="14.25" customHeight="1">
      <c r="A152" s="16"/>
      <c r="B152" s="174">
        <v>3</v>
      </c>
      <c r="C152" s="57"/>
      <c r="D152" s="20"/>
      <c r="E152" s="184"/>
      <c r="F152" s="185"/>
      <c r="G152" s="27" t="s">
        <v>118</v>
      </c>
      <c r="H152" s="103">
        <f>H153+H160</f>
        <v>54250</v>
      </c>
      <c r="I152" s="103">
        <f t="shared" si="23"/>
        <v>0</v>
      </c>
      <c r="J152" s="104">
        <f>J153+J160</f>
        <v>54250</v>
      </c>
    </row>
    <row r="153" spans="1:10" ht="14.25" customHeight="1">
      <c r="A153" s="79"/>
      <c r="B153" s="174">
        <v>32</v>
      </c>
      <c r="C153" s="57"/>
      <c r="D153" s="81"/>
      <c r="E153" s="184"/>
      <c r="F153" s="185"/>
      <c r="G153" s="27" t="s">
        <v>61</v>
      </c>
      <c r="H153" s="103">
        <f>SUM(H154:H159)</f>
        <v>36250</v>
      </c>
      <c r="I153" s="103">
        <f t="shared" si="23"/>
        <v>0</v>
      </c>
      <c r="J153" s="104">
        <f>SUM(J154:J159)</f>
        <v>36250</v>
      </c>
    </row>
    <row r="154" spans="1:10" ht="18" customHeight="1">
      <c r="A154" s="16" t="s">
        <v>368</v>
      </c>
      <c r="B154" s="175">
        <v>322</v>
      </c>
      <c r="C154" s="58">
        <v>1</v>
      </c>
      <c r="D154" s="20">
        <v>660</v>
      </c>
      <c r="E154" s="184"/>
      <c r="F154" s="185"/>
      <c r="G154" s="46" t="s">
        <v>5</v>
      </c>
      <c r="H154" s="135">
        <v>14000</v>
      </c>
      <c r="I154" s="135">
        <f t="shared" si="23"/>
        <v>0</v>
      </c>
      <c r="J154" s="136">
        <v>14000</v>
      </c>
    </row>
    <row r="155" spans="1:10" ht="18" customHeight="1">
      <c r="A155" s="16" t="s">
        <v>369</v>
      </c>
      <c r="B155" s="175">
        <v>322</v>
      </c>
      <c r="C155" s="58">
        <v>1.6</v>
      </c>
      <c r="D155" s="20">
        <v>160</v>
      </c>
      <c r="E155" s="184"/>
      <c r="F155" s="185"/>
      <c r="G155" s="46" t="s">
        <v>63</v>
      </c>
      <c r="H155" s="135">
        <v>4250</v>
      </c>
      <c r="I155" s="135">
        <f t="shared" si="23"/>
        <v>0</v>
      </c>
      <c r="J155" s="136">
        <v>4250</v>
      </c>
    </row>
    <row r="156" spans="1:10" ht="18" customHeight="1">
      <c r="A156" s="16" t="s">
        <v>370</v>
      </c>
      <c r="B156" s="175">
        <v>323</v>
      </c>
      <c r="C156" s="58">
        <v>1.6</v>
      </c>
      <c r="D156" s="20">
        <v>160</v>
      </c>
      <c r="E156" s="184"/>
      <c r="F156" s="185"/>
      <c r="G156" s="46" t="s">
        <v>64</v>
      </c>
      <c r="H156" s="135">
        <v>6000</v>
      </c>
      <c r="I156" s="135">
        <f t="shared" si="23"/>
        <v>0</v>
      </c>
      <c r="J156" s="136">
        <v>6000</v>
      </c>
    </row>
    <row r="157" spans="1:10" ht="18" customHeight="1">
      <c r="A157" s="16" t="s">
        <v>371</v>
      </c>
      <c r="B157" s="175">
        <v>323</v>
      </c>
      <c r="C157" s="58">
        <v>1</v>
      </c>
      <c r="D157" s="20" t="s">
        <v>255</v>
      </c>
      <c r="E157" s="184"/>
      <c r="F157" s="185"/>
      <c r="G157" s="46" t="s">
        <v>64</v>
      </c>
      <c r="H157" s="135">
        <v>10000</v>
      </c>
      <c r="I157" s="135">
        <f t="shared" si="23"/>
        <v>0</v>
      </c>
      <c r="J157" s="136">
        <v>10000</v>
      </c>
    </row>
    <row r="158" spans="1:10" s="38" customFormat="1" ht="18" customHeight="1">
      <c r="A158" s="16" t="s">
        <v>372</v>
      </c>
      <c r="B158" s="171">
        <v>329</v>
      </c>
      <c r="C158" s="86">
        <v>1</v>
      </c>
      <c r="D158" s="69" t="s">
        <v>19</v>
      </c>
      <c r="E158" s="184"/>
      <c r="F158" s="185"/>
      <c r="G158" s="46" t="s">
        <v>65</v>
      </c>
      <c r="H158" s="135">
        <v>2000</v>
      </c>
      <c r="I158" s="135">
        <f t="shared" si="23"/>
        <v>0</v>
      </c>
      <c r="J158" s="136">
        <v>2000</v>
      </c>
    </row>
    <row r="159" spans="1:10" s="38" customFormat="1" ht="18" customHeight="1">
      <c r="A159" s="16" t="s">
        <v>373</v>
      </c>
      <c r="B159" s="171">
        <v>329</v>
      </c>
      <c r="C159" s="86">
        <v>1</v>
      </c>
      <c r="D159" s="69" t="s">
        <v>12</v>
      </c>
      <c r="E159" s="184"/>
      <c r="F159" s="185"/>
      <c r="G159" s="46" t="s">
        <v>65</v>
      </c>
      <c r="H159" s="135">
        <v>0</v>
      </c>
      <c r="I159" s="135">
        <f t="shared" si="23"/>
        <v>0</v>
      </c>
      <c r="J159" s="136">
        <v>0</v>
      </c>
    </row>
    <row r="160" spans="1:10" ht="18.75" customHeight="1">
      <c r="A160" s="17"/>
      <c r="B160" s="173">
        <v>38</v>
      </c>
      <c r="C160" s="59"/>
      <c r="D160" s="21"/>
      <c r="E160" s="184"/>
      <c r="F160" s="185"/>
      <c r="G160" s="27" t="s">
        <v>40</v>
      </c>
      <c r="H160" s="103">
        <f>SUM(H161:H163)</f>
        <v>18000</v>
      </c>
      <c r="I160" s="103">
        <f t="shared" si="23"/>
        <v>0</v>
      </c>
      <c r="J160" s="104">
        <f>SUM(J161:J163)</f>
        <v>18000</v>
      </c>
    </row>
    <row r="161" spans="1:10" ht="15.75" customHeight="1">
      <c r="A161" s="67" t="s">
        <v>374</v>
      </c>
      <c r="B161" s="171">
        <v>381</v>
      </c>
      <c r="C161" s="86">
        <v>1</v>
      </c>
      <c r="D161" s="69" t="s">
        <v>25</v>
      </c>
      <c r="E161" s="184"/>
      <c r="F161" s="185"/>
      <c r="G161" s="46" t="s">
        <v>714</v>
      </c>
      <c r="H161" s="135">
        <v>5000</v>
      </c>
      <c r="I161" s="135">
        <f t="shared" si="23"/>
        <v>0</v>
      </c>
      <c r="J161" s="136">
        <v>5000</v>
      </c>
    </row>
    <row r="162" spans="1:10" ht="15.75" customHeight="1">
      <c r="A162" s="67" t="s">
        <v>375</v>
      </c>
      <c r="B162" s="171">
        <v>381</v>
      </c>
      <c r="C162" s="86">
        <v>1</v>
      </c>
      <c r="D162" s="69" t="s">
        <v>26</v>
      </c>
      <c r="E162" s="184"/>
      <c r="F162" s="185"/>
      <c r="G162" s="46" t="s">
        <v>715</v>
      </c>
      <c r="H162" s="135">
        <v>10500</v>
      </c>
      <c r="I162" s="135">
        <f t="shared" si="23"/>
        <v>0</v>
      </c>
      <c r="J162" s="136">
        <v>10500</v>
      </c>
    </row>
    <row r="163" spans="1:10" ht="15.75" customHeight="1">
      <c r="A163" s="67" t="s">
        <v>376</v>
      </c>
      <c r="B163" s="171">
        <v>381</v>
      </c>
      <c r="C163" s="86">
        <v>1</v>
      </c>
      <c r="D163" s="69" t="s">
        <v>156</v>
      </c>
      <c r="E163" s="184"/>
      <c r="F163" s="185"/>
      <c r="G163" s="46" t="s">
        <v>716</v>
      </c>
      <c r="H163" s="135">
        <v>2500</v>
      </c>
      <c r="I163" s="135">
        <f t="shared" si="23"/>
        <v>0</v>
      </c>
      <c r="J163" s="136">
        <v>2500</v>
      </c>
    </row>
    <row r="164" spans="1:10" ht="6.75" customHeight="1">
      <c r="A164" s="16"/>
      <c r="B164" s="175"/>
      <c r="C164" s="58"/>
      <c r="D164" s="20"/>
      <c r="E164" s="184"/>
      <c r="F164" s="185"/>
      <c r="G164" s="47"/>
      <c r="H164" s="105"/>
      <c r="I164" s="105"/>
      <c r="J164" s="106"/>
    </row>
    <row r="165" spans="1:10" ht="21" customHeight="1">
      <c r="A165" s="16"/>
      <c r="B165" s="174"/>
      <c r="C165" s="57"/>
      <c r="D165" s="20"/>
      <c r="E165" s="184"/>
      <c r="F165" s="185"/>
      <c r="G165" s="27" t="s">
        <v>724</v>
      </c>
      <c r="H165" s="103">
        <f t="shared" ref="H165:J166" si="24">H166</f>
        <v>44000</v>
      </c>
      <c r="I165" s="103">
        <f t="shared" ref="I165:I176" si="25">J165-H165</f>
        <v>0</v>
      </c>
      <c r="J165" s="104">
        <f t="shared" si="24"/>
        <v>44000</v>
      </c>
    </row>
    <row r="166" spans="1:10" ht="21" customHeight="1">
      <c r="A166" s="16"/>
      <c r="B166" s="175"/>
      <c r="C166" s="58"/>
      <c r="D166" s="20"/>
      <c r="E166" s="184"/>
      <c r="F166" s="185" t="s">
        <v>540</v>
      </c>
      <c r="G166" s="47" t="s">
        <v>161</v>
      </c>
      <c r="H166" s="105">
        <f t="shared" si="24"/>
        <v>44000</v>
      </c>
      <c r="I166" s="105">
        <f t="shared" si="25"/>
        <v>0</v>
      </c>
      <c r="J166" s="106">
        <f t="shared" si="24"/>
        <v>44000</v>
      </c>
    </row>
    <row r="167" spans="1:10" ht="17.25" customHeight="1">
      <c r="A167" s="16"/>
      <c r="B167" s="174">
        <v>3</v>
      </c>
      <c r="C167" s="57"/>
      <c r="D167" s="20"/>
      <c r="E167" s="184"/>
      <c r="F167" s="185"/>
      <c r="G167" s="27" t="s">
        <v>118</v>
      </c>
      <c r="H167" s="103">
        <f>H168+H174</f>
        <v>44000</v>
      </c>
      <c r="I167" s="103">
        <f t="shared" si="25"/>
        <v>0</v>
      </c>
      <c r="J167" s="104">
        <f>J168+J174</f>
        <v>44000</v>
      </c>
    </row>
    <row r="168" spans="1:10" ht="14.25" customHeight="1">
      <c r="A168" s="79"/>
      <c r="B168" s="174">
        <v>32</v>
      </c>
      <c r="C168" s="57"/>
      <c r="D168" s="81"/>
      <c r="E168" s="184"/>
      <c r="F168" s="185"/>
      <c r="G168" s="27" t="s">
        <v>61</v>
      </c>
      <c r="H168" s="103">
        <f>SUM(H169:H173)</f>
        <v>18000</v>
      </c>
      <c r="I168" s="103">
        <f t="shared" si="25"/>
        <v>0</v>
      </c>
      <c r="J168" s="104">
        <f>SUM(J169:J173)</f>
        <v>18000</v>
      </c>
    </row>
    <row r="169" spans="1:10" ht="15.75" customHeight="1">
      <c r="A169" s="16" t="s">
        <v>377</v>
      </c>
      <c r="B169" s="175">
        <v>322</v>
      </c>
      <c r="C169" s="58">
        <v>1</v>
      </c>
      <c r="D169" s="20">
        <v>660</v>
      </c>
      <c r="E169" s="184"/>
      <c r="F169" s="185"/>
      <c r="G169" s="46" t="s">
        <v>5</v>
      </c>
      <c r="H169" s="135">
        <v>6000</v>
      </c>
      <c r="I169" s="135">
        <f t="shared" si="25"/>
        <v>0</v>
      </c>
      <c r="J169" s="136">
        <v>6000</v>
      </c>
    </row>
    <row r="170" spans="1:10" ht="15.75" customHeight="1">
      <c r="A170" s="16" t="s">
        <v>378</v>
      </c>
      <c r="B170" s="175">
        <v>322</v>
      </c>
      <c r="C170" s="58">
        <v>1.6</v>
      </c>
      <c r="D170" s="20" t="s">
        <v>19</v>
      </c>
      <c r="E170" s="184"/>
      <c r="F170" s="185"/>
      <c r="G170" s="46" t="s">
        <v>63</v>
      </c>
      <c r="H170" s="135">
        <v>0</v>
      </c>
      <c r="I170" s="135">
        <f t="shared" si="25"/>
        <v>0</v>
      </c>
      <c r="J170" s="136">
        <v>0</v>
      </c>
    </row>
    <row r="171" spans="1:10" ht="15.75" customHeight="1">
      <c r="A171" s="16" t="s">
        <v>379</v>
      </c>
      <c r="B171" s="175">
        <v>323</v>
      </c>
      <c r="C171" s="58">
        <v>1.6</v>
      </c>
      <c r="D171" s="20">
        <v>160</v>
      </c>
      <c r="E171" s="184"/>
      <c r="F171" s="185"/>
      <c r="G171" s="46" t="s">
        <v>64</v>
      </c>
      <c r="H171" s="135">
        <v>3000</v>
      </c>
      <c r="I171" s="135">
        <f t="shared" si="25"/>
        <v>0</v>
      </c>
      <c r="J171" s="136">
        <v>3000</v>
      </c>
    </row>
    <row r="172" spans="1:10" ht="15.75" customHeight="1">
      <c r="A172" s="16" t="s">
        <v>380</v>
      </c>
      <c r="B172" s="175">
        <v>323</v>
      </c>
      <c r="C172" s="58">
        <v>1</v>
      </c>
      <c r="D172" s="20" t="s">
        <v>255</v>
      </c>
      <c r="E172" s="184"/>
      <c r="F172" s="185"/>
      <c r="G172" s="46" t="s">
        <v>64</v>
      </c>
      <c r="H172" s="135">
        <v>4000</v>
      </c>
      <c r="I172" s="135">
        <f t="shared" si="25"/>
        <v>0</v>
      </c>
      <c r="J172" s="136">
        <v>4000</v>
      </c>
    </row>
    <row r="173" spans="1:10" s="38" customFormat="1" ht="15.75" customHeight="1">
      <c r="A173" s="16" t="s">
        <v>381</v>
      </c>
      <c r="B173" s="171">
        <v>329</v>
      </c>
      <c r="C173" s="86">
        <v>1</v>
      </c>
      <c r="D173" s="69" t="s">
        <v>19</v>
      </c>
      <c r="E173" s="184"/>
      <c r="F173" s="185"/>
      <c r="G173" s="46" t="s">
        <v>65</v>
      </c>
      <c r="H173" s="135">
        <v>5000</v>
      </c>
      <c r="I173" s="135">
        <f t="shared" si="25"/>
        <v>0</v>
      </c>
      <c r="J173" s="136">
        <v>5000</v>
      </c>
    </row>
    <row r="174" spans="1:10" ht="18" customHeight="1">
      <c r="A174" s="17"/>
      <c r="B174" s="173">
        <v>38</v>
      </c>
      <c r="C174" s="59"/>
      <c r="D174" s="21"/>
      <c r="E174" s="184"/>
      <c r="F174" s="185"/>
      <c r="G174" s="27" t="s">
        <v>40</v>
      </c>
      <c r="H174" s="103">
        <f>SUM(H175:H176)</f>
        <v>26000</v>
      </c>
      <c r="I174" s="103">
        <f t="shared" si="25"/>
        <v>0</v>
      </c>
      <c r="J174" s="104">
        <f>SUM(J175:J176)</f>
        <v>26000</v>
      </c>
    </row>
    <row r="175" spans="1:10" ht="15" customHeight="1">
      <c r="A175" s="67" t="s">
        <v>382</v>
      </c>
      <c r="B175" s="171">
        <v>381</v>
      </c>
      <c r="C175" s="86">
        <v>1</v>
      </c>
      <c r="D175" s="69" t="s">
        <v>26</v>
      </c>
      <c r="E175" s="184"/>
      <c r="F175" s="185"/>
      <c r="G175" s="46" t="s">
        <v>715</v>
      </c>
      <c r="H175" s="135">
        <v>21000</v>
      </c>
      <c r="I175" s="135">
        <f t="shared" si="25"/>
        <v>0</v>
      </c>
      <c r="J175" s="136">
        <v>21000</v>
      </c>
    </row>
    <row r="176" spans="1:10" ht="15" customHeight="1">
      <c r="A176" s="67" t="s">
        <v>383</v>
      </c>
      <c r="B176" s="171">
        <v>381</v>
      </c>
      <c r="C176" s="86">
        <v>1</v>
      </c>
      <c r="D176" s="69" t="s">
        <v>156</v>
      </c>
      <c r="E176" s="184"/>
      <c r="F176" s="185"/>
      <c r="G176" s="46" t="s">
        <v>716</v>
      </c>
      <c r="H176" s="135">
        <v>5000</v>
      </c>
      <c r="I176" s="135">
        <f t="shared" si="25"/>
        <v>0</v>
      </c>
      <c r="J176" s="136">
        <v>5000</v>
      </c>
    </row>
    <row r="177" spans="1:10" ht="6.75" customHeight="1">
      <c r="A177" s="18"/>
      <c r="B177" s="174"/>
      <c r="C177" s="57"/>
      <c r="D177" s="19"/>
      <c r="E177" s="184"/>
      <c r="F177" s="185"/>
      <c r="G177" s="27"/>
      <c r="H177" s="103"/>
      <c r="I177" s="103"/>
      <c r="J177" s="104"/>
    </row>
    <row r="178" spans="1:10" ht="21" customHeight="1">
      <c r="A178" s="16"/>
      <c r="B178" s="174"/>
      <c r="C178" s="57"/>
      <c r="D178" s="20"/>
      <c r="E178" s="184"/>
      <c r="F178" s="185"/>
      <c r="G178" s="27" t="s">
        <v>725</v>
      </c>
      <c r="H178" s="103">
        <f t="shared" ref="H178:J179" si="26">H179</f>
        <v>41000</v>
      </c>
      <c r="I178" s="103">
        <f t="shared" ref="I178:I191" si="27">J178-H178</f>
        <v>-500</v>
      </c>
      <c r="J178" s="104">
        <f t="shared" si="26"/>
        <v>40500</v>
      </c>
    </row>
    <row r="179" spans="1:10" ht="16.5" customHeight="1">
      <c r="A179" s="16"/>
      <c r="B179" s="175"/>
      <c r="C179" s="58"/>
      <c r="D179" s="20"/>
      <c r="E179" s="184"/>
      <c r="F179" s="185" t="s">
        <v>541</v>
      </c>
      <c r="G179" s="47" t="s">
        <v>162</v>
      </c>
      <c r="H179" s="105">
        <f t="shared" si="26"/>
        <v>41000</v>
      </c>
      <c r="I179" s="105">
        <f t="shared" si="27"/>
        <v>-500</v>
      </c>
      <c r="J179" s="106">
        <f t="shared" si="26"/>
        <v>40500</v>
      </c>
    </row>
    <row r="180" spans="1:10" ht="14.25" customHeight="1">
      <c r="A180" s="16"/>
      <c r="B180" s="174">
        <v>3</v>
      </c>
      <c r="C180" s="57"/>
      <c r="D180" s="20"/>
      <c r="E180" s="184"/>
      <c r="F180" s="185"/>
      <c r="G180" s="27" t="s">
        <v>118</v>
      </c>
      <c r="H180" s="103">
        <f>H181+H188</f>
        <v>41000</v>
      </c>
      <c r="I180" s="103">
        <f t="shared" si="27"/>
        <v>-500</v>
      </c>
      <c r="J180" s="104">
        <f>J181+J188</f>
        <v>40500</v>
      </c>
    </row>
    <row r="181" spans="1:10" ht="14.25" customHeight="1">
      <c r="A181" s="79"/>
      <c r="B181" s="174">
        <v>32</v>
      </c>
      <c r="C181" s="57"/>
      <c r="D181" s="81"/>
      <c r="E181" s="184"/>
      <c r="F181" s="185"/>
      <c r="G181" s="27" t="s">
        <v>61</v>
      </c>
      <c r="H181" s="103">
        <f>SUM(H182:H187)</f>
        <v>25000</v>
      </c>
      <c r="I181" s="103">
        <f t="shared" si="27"/>
        <v>-500</v>
      </c>
      <c r="J181" s="104">
        <f>SUM(J182:J187)</f>
        <v>24500</v>
      </c>
    </row>
    <row r="182" spans="1:10" ht="14.25" customHeight="1">
      <c r="A182" s="16" t="s">
        <v>384</v>
      </c>
      <c r="B182" s="180">
        <v>321</v>
      </c>
      <c r="C182" s="11">
        <v>1</v>
      </c>
      <c r="D182" s="153" t="s">
        <v>12</v>
      </c>
      <c r="E182" s="184"/>
      <c r="F182" s="185"/>
      <c r="G182" s="150" t="s">
        <v>62</v>
      </c>
      <c r="H182" s="151">
        <v>2000</v>
      </c>
      <c r="I182" s="151">
        <f t="shared" si="27"/>
        <v>0</v>
      </c>
      <c r="J182" s="152">
        <v>2000</v>
      </c>
    </row>
    <row r="183" spans="1:10" ht="15.75" customHeight="1">
      <c r="A183" s="16" t="s">
        <v>385</v>
      </c>
      <c r="B183" s="175">
        <v>322</v>
      </c>
      <c r="C183" s="58">
        <v>1</v>
      </c>
      <c r="D183" s="20">
        <v>660</v>
      </c>
      <c r="E183" s="184"/>
      <c r="F183" s="185"/>
      <c r="G183" s="46" t="s">
        <v>5</v>
      </c>
      <c r="H183" s="135">
        <v>5500</v>
      </c>
      <c r="I183" s="135">
        <f t="shared" si="27"/>
        <v>-500</v>
      </c>
      <c r="J183" s="136">
        <v>5000</v>
      </c>
    </row>
    <row r="184" spans="1:10" ht="15.75" customHeight="1">
      <c r="A184" s="16" t="s">
        <v>386</v>
      </c>
      <c r="B184" s="175">
        <v>322</v>
      </c>
      <c r="C184" s="58">
        <v>1.6</v>
      </c>
      <c r="D184" s="20" t="s">
        <v>19</v>
      </c>
      <c r="E184" s="184"/>
      <c r="F184" s="185"/>
      <c r="G184" s="46" t="s">
        <v>63</v>
      </c>
      <c r="H184" s="135">
        <v>0</v>
      </c>
      <c r="I184" s="135">
        <f t="shared" si="27"/>
        <v>0</v>
      </c>
      <c r="J184" s="136">
        <v>0</v>
      </c>
    </row>
    <row r="185" spans="1:10" ht="15.75" customHeight="1">
      <c r="A185" s="16" t="s">
        <v>387</v>
      </c>
      <c r="B185" s="175">
        <v>323</v>
      </c>
      <c r="C185" s="58">
        <v>1</v>
      </c>
      <c r="D185" s="20" t="s">
        <v>255</v>
      </c>
      <c r="E185" s="184"/>
      <c r="F185" s="185"/>
      <c r="G185" s="46" t="s">
        <v>64</v>
      </c>
      <c r="H185" s="135">
        <v>12500</v>
      </c>
      <c r="I185" s="135">
        <f t="shared" si="27"/>
        <v>0</v>
      </c>
      <c r="J185" s="136">
        <v>12500</v>
      </c>
    </row>
    <row r="186" spans="1:10" ht="15.75" customHeight="1">
      <c r="A186" s="16" t="s">
        <v>388</v>
      </c>
      <c r="B186" s="175">
        <v>323</v>
      </c>
      <c r="C186" s="58">
        <v>1.6</v>
      </c>
      <c r="D186" s="20" t="s">
        <v>19</v>
      </c>
      <c r="E186" s="184"/>
      <c r="F186" s="185"/>
      <c r="G186" s="46" t="s">
        <v>64</v>
      </c>
      <c r="H186" s="135">
        <v>0</v>
      </c>
      <c r="I186" s="135">
        <f t="shared" si="27"/>
        <v>0</v>
      </c>
      <c r="J186" s="136">
        <v>0</v>
      </c>
    </row>
    <row r="187" spans="1:10" s="38" customFormat="1" ht="15.75" customHeight="1">
      <c r="A187" s="16" t="s">
        <v>389</v>
      </c>
      <c r="B187" s="171">
        <v>329</v>
      </c>
      <c r="C187" s="86">
        <v>1</v>
      </c>
      <c r="D187" s="69" t="s">
        <v>19</v>
      </c>
      <c r="E187" s="184"/>
      <c r="F187" s="185"/>
      <c r="G187" s="46" t="s">
        <v>65</v>
      </c>
      <c r="H187" s="135">
        <v>5000</v>
      </c>
      <c r="I187" s="135">
        <f t="shared" si="27"/>
        <v>0</v>
      </c>
      <c r="J187" s="136">
        <v>5000</v>
      </c>
    </row>
    <row r="188" spans="1:10" ht="14.25" customHeight="1">
      <c r="A188" s="17"/>
      <c r="B188" s="173">
        <v>38</v>
      </c>
      <c r="C188" s="59"/>
      <c r="D188" s="21"/>
      <c r="E188" s="184"/>
      <c r="F188" s="185"/>
      <c r="G188" s="27" t="s">
        <v>40</v>
      </c>
      <c r="H188" s="103">
        <f>SUM(H189:H191)</f>
        <v>16000</v>
      </c>
      <c r="I188" s="103">
        <f t="shared" si="27"/>
        <v>0</v>
      </c>
      <c r="J188" s="104">
        <f>SUM(J189:J191)</f>
        <v>16000</v>
      </c>
    </row>
    <row r="189" spans="1:10" ht="15.75" customHeight="1">
      <c r="A189" s="67" t="s">
        <v>390</v>
      </c>
      <c r="B189" s="171">
        <v>381</v>
      </c>
      <c r="C189" s="86">
        <v>1</v>
      </c>
      <c r="D189" s="69" t="s">
        <v>25</v>
      </c>
      <c r="E189" s="184"/>
      <c r="F189" s="185"/>
      <c r="G189" s="46" t="s">
        <v>714</v>
      </c>
      <c r="H189" s="135">
        <v>2000</v>
      </c>
      <c r="I189" s="135">
        <f t="shared" si="27"/>
        <v>0</v>
      </c>
      <c r="J189" s="136">
        <v>2000</v>
      </c>
    </row>
    <row r="190" spans="1:10" ht="15.75" customHeight="1">
      <c r="A190" s="67" t="s">
        <v>391</v>
      </c>
      <c r="B190" s="171">
        <v>381</v>
      </c>
      <c r="C190" s="86">
        <v>1</v>
      </c>
      <c r="D190" s="69" t="s">
        <v>26</v>
      </c>
      <c r="E190" s="184"/>
      <c r="F190" s="185"/>
      <c r="G190" s="46" t="s">
        <v>715</v>
      </c>
      <c r="H190" s="135">
        <v>3000</v>
      </c>
      <c r="I190" s="135">
        <f t="shared" si="27"/>
        <v>0</v>
      </c>
      <c r="J190" s="136">
        <v>3000</v>
      </c>
    </row>
    <row r="191" spans="1:10" ht="15.75" customHeight="1">
      <c r="A191" s="67" t="s">
        <v>392</v>
      </c>
      <c r="B191" s="171">
        <v>381</v>
      </c>
      <c r="C191" s="86">
        <v>1</v>
      </c>
      <c r="D191" s="69" t="s">
        <v>156</v>
      </c>
      <c r="E191" s="184"/>
      <c r="F191" s="185"/>
      <c r="G191" s="46" t="s">
        <v>716</v>
      </c>
      <c r="H191" s="135">
        <v>11000</v>
      </c>
      <c r="I191" s="135">
        <f t="shared" si="27"/>
        <v>0</v>
      </c>
      <c r="J191" s="136">
        <v>11000</v>
      </c>
    </row>
    <row r="192" spans="1:10" ht="7.5" customHeight="1">
      <c r="A192" s="16"/>
      <c r="B192" s="175"/>
      <c r="C192" s="58"/>
      <c r="D192" s="20"/>
      <c r="E192" s="184"/>
      <c r="F192" s="185"/>
      <c r="G192" s="46"/>
      <c r="H192" s="107"/>
      <c r="I192" s="108"/>
      <c r="J192" s="253"/>
    </row>
    <row r="193" spans="1:10" ht="21" customHeight="1">
      <c r="A193" s="16"/>
      <c r="B193" s="174"/>
      <c r="C193" s="57"/>
      <c r="D193" s="20"/>
      <c r="E193" s="184"/>
      <c r="F193" s="185"/>
      <c r="G193" s="27" t="s">
        <v>726</v>
      </c>
      <c r="H193" s="103">
        <f t="shared" ref="H193:J194" si="28">H194</f>
        <v>44250</v>
      </c>
      <c r="I193" s="103">
        <f t="shared" ref="I193:I205" si="29">J193-H193</f>
        <v>0</v>
      </c>
      <c r="J193" s="104">
        <f t="shared" si="28"/>
        <v>44250</v>
      </c>
    </row>
    <row r="194" spans="1:10" ht="16.5" customHeight="1">
      <c r="A194" s="16"/>
      <c r="B194" s="175"/>
      <c r="C194" s="58"/>
      <c r="D194" s="20"/>
      <c r="E194" s="184"/>
      <c r="F194" s="185" t="s">
        <v>542</v>
      </c>
      <c r="G194" s="47" t="s">
        <v>163</v>
      </c>
      <c r="H194" s="105">
        <f t="shared" si="28"/>
        <v>44250</v>
      </c>
      <c r="I194" s="105">
        <f t="shared" si="29"/>
        <v>0</v>
      </c>
      <c r="J194" s="106">
        <f t="shared" si="28"/>
        <v>44250</v>
      </c>
    </row>
    <row r="195" spans="1:10" ht="14.25" customHeight="1">
      <c r="A195" s="16"/>
      <c r="B195" s="174">
        <v>3</v>
      </c>
      <c r="C195" s="57"/>
      <c r="D195" s="20"/>
      <c r="E195" s="184"/>
      <c r="F195" s="185"/>
      <c r="G195" s="27" t="s">
        <v>118</v>
      </c>
      <c r="H195" s="103">
        <f>H196+H202</f>
        <v>44250</v>
      </c>
      <c r="I195" s="103">
        <f t="shared" si="29"/>
        <v>0</v>
      </c>
      <c r="J195" s="104">
        <f>J196+J202</f>
        <v>44250</v>
      </c>
    </row>
    <row r="196" spans="1:10" ht="14.25" customHeight="1">
      <c r="A196" s="79"/>
      <c r="B196" s="174">
        <v>32</v>
      </c>
      <c r="C196" s="57"/>
      <c r="D196" s="81"/>
      <c r="E196" s="184"/>
      <c r="F196" s="185"/>
      <c r="G196" s="27" t="s">
        <v>61</v>
      </c>
      <c r="H196" s="103">
        <f>SUM(H197:H201)</f>
        <v>18250</v>
      </c>
      <c r="I196" s="103">
        <f t="shared" si="29"/>
        <v>0</v>
      </c>
      <c r="J196" s="104">
        <f>SUM(J197:J201)</f>
        <v>18250</v>
      </c>
    </row>
    <row r="197" spans="1:10" ht="18" customHeight="1">
      <c r="A197" s="16" t="s">
        <v>393</v>
      </c>
      <c r="B197" s="175">
        <v>322</v>
      </c>
      <c r="C197" s="58">
        <v>1</v>
      </c>
      <c r="D197" s="20">
        <v>660</v>
      </c>
      <c r="E197" s="184"/>
      <c r="F197" s="185"/>
      <c r="G197" s="46" t="s">
        <v>5</v>
      </c>
      <c r="H197" s="135">
        <v>5500</v>
      </c>
      <c r="I197" s="135">
        <f t="shared" si="29"/>
        <v>0</v>
      </c>
      <c r="J197" s="136">
        <v>5500</v>
      </c>
    </row>
    <row r="198" spans="1:10" ht="18" customHeight="1">
      <c r="A198" s="16" t="s">
        <v>394</v>
      </c>
      <c r="B198" s="175">
        <v>322</v>
      </c>
      <c r="C198" s="58">
        <v>1</v>
      </c>
      <c r="D198" s="20" t="s">
        <v>19</v>
      </c>
      <c r="E198" s="184"/>
      <c r="F198" s="185"/>
      <c r="G198" s="46" t="s">
        <v>63</v>
      </c>
      <c r="H198" s="135">
        <v>2000</v>
      </c>
      <c r="I198" s="135">
        <f t="shared" si="29"/>
        <v>0</v>
      </c>
      <c r="J198" s="136">
        <v>2000</v>
      </c>
    </row>
    <row r="199" spans="1:10" ht="18" customHeight="1">
      <c r="A199" s="16" t="s">
        <v>395</v>
      </c>
      <c r="B199" s="175">
        <v>323</v>
      </c>
      <c r="C199" s="58">
        <v>1</v>
      </c>
      <c r="D199" s="20" t="s">
        <v>255</v>
      </c>
      <c r="E199" s="184"/>
      <c r="F199" s="185"/>
      <c r="G199" s="46" t="s">
        <v>64</v>
      </c>
      <c r="H199" s="135">
        <v>3500</v>
      </c>
      <c r="I199" s="135">
        <f t="shared" si="29"/>
        <v>0</v>
      </c>
      <c r="J199" s="136">
        <v>3500</v>
      </c>
    </row>
    <row r="200" spans="1:10" ht="18" customHeight="1">
      <c r="A200" s="16" t="s">
        <v>396</v>
      </c>
      <c r="B200" s="175">
        <v>323</v>
      </c>
      <c r="C200" s="58">
        <v>1.6</v>
      </c>
      <c r="D200" s="20" t="s">
        <v>19</v>
      </c>
      <c r="E200" s="184"/>
      <c r="F200" s="185"/>
      <c r="G200" s="46" t="s">
        <v>64</v>
      </c>
      <c r="H200" s="135">
        <v>0</v>
      </c>
      <c r="I200" s="135">
        <f t="shared" si="29"/>
        <v>0</v>
      </c>
      <c r="J200" s="136">
        <v>0</v>
      </c>
    </row>
    <row r="201" spans="1:10" s="38" customFormat="1" ht="18" customHeight="1">
      <c r="A201" s="16" t="s">
        <v>397</v>
      </c>
      <c r="B201" s="171">
        <v>329</v>
      </c>
      <c r="C201" s="86">
        <v>1</v>
      </c>
      <c r="D201" s="69" t="s">
        <v>19</v>
      </c>
      <c r="E201" s="184"/>
      <c r="F201" s="185"/>
      <c r="G201" s="46" t="s">
        <v>65</v>
      </c>
      <c r="H201" s="135">
        <v>7250</v>
      </c>
      <c r="I201" s="135">
        <f t="shared" si="29"/>
        <v>0</v>
      </c>
      <c r="J201" s="136">
        <v>7250</v>
      </c>
    </row>
    <row r="202" spans="1:10" ht="14.25" customHeight="1">
      <c r="A202" s="17"/>
      <c r="B202" s="173">
        <v>38</v>
      </c>
      <c r="C202" s="59"/>
      <c r="D202" s="21"/>
      <c r="E202" s="184"/>
      <c r="F202" s="185"/>
      <c r="G202" s="27" t="s">
        <v>40</v>
      </c>
      <c r="H202" s="103">
        <f>SUM(H203:H205)</f>
        <v>26000</v>
      </c>
      <c r="I202" s="103">
        <f t="shared" si="29"/>
        <v>0</v>
      </c>
      <c r="J202" s="104">
        <f>SUM(J203:J205)</f>
        <v>26000</v>
      </c>
    </row>
    <row r="203" spans="1:10" ht="15.75" customHeight="1">
      <c r="A203" s="67" t="s">
        <v>398</v>
      </c>
      <c r="B203" s="171">
        <v>381</v>
      </c>
      <c r="C203" s="86">
        <v>1</v>
      </c>
      <c r="D203" s="69" t="s">
        <v>25</v>
      </c>
      <c r="E203" s="184"/>
      <c r="F203" s="185"/>
      <c r="G203" s="46" t="s">
        <v>714</v>
      </c>
      <c r="H203" s="135">
        <v>8000</v>
      </c>
      <c r="I203" s="135">
        <f t="shared" si="29"/>
        <v>0</v>
      </c>
      <c r="J203" s="136">
        <v>8000</v>
      </c>
    </row>
    <row r="204" spans="1:10" ht="15.75" customHeight="1">
      <c r="A204" s="67" t="s">
        <v>399</v>
      </c>
      <c r="B204" s="171">
        <v>381</v>
      </c>
      <c r="C204" s="86">
        <v>1</v>
      </c>
      <c r="D204" s="69" t="s">
        <v>26</v>
      </c>
      <c r="E204" s="184"/>
      <c r="F204" s="185"/>
      <c r="G204" s="46" t="s">
        <v>715</v>
      </c>
      <c r="H204" s="135">
        <v>12000</v>
      </c>
      <c r="I204" s="135">
        <f t="shared" si="29"/>
        <v>0</v>
      </c>
      <c r="J204" s="136">
        <v>12000</v>
      </c>
    </row>
    <row r="205" spans="1:10" ht="15.75" customHeight="1">
      <c r="A205" s="67" t="s">
        <v>400</v>
      </c>
      <c r="B205" s="171">
        <v>381</v>
      </c>
      <c r="C205" s="86">
        <v>1</v>
      </c>
      <c r="D205" s="69" t="s">
        <v>156</v>
      </c>
      <c r="E205" s="184"/>
      <c r="F205" s="185"/>
      <c r="G205" s="46" t="s">
        <v>716</v>
      </c>
      <c r="H205" s="135">
        <v>6000</v>
      </c>
      <c r="I205" s="135">
        <f t="shared" si="29"/>
        <v>0</v>
      </c>
      <c r="J205" s="136">
        <v>6000</v>
      </c>
    </row>
    <row r="206" spans="1:10" ht="5.25" customHeight="1">
      <c r="A206" s="16"/>
      <c r="B206" s="175"/>
      <c r="C206" s="58"/>
      <c r="D206" s="20"/>
      <c r="E206" s="184"/>
      <c r="F206" s="185"/>
      <c r="G206" s="46"/>
      <c r="H206" s="107"/>
      <c r="I206" s="108"/>
      <c r="J206" s="253"/>
    </row>
    <row r="207" spans="1:10" ht="21" customHeight="1">
      <c r="A207" s="16"/>
      <c r="B207" s="174"/>
      <c r="C207" s="57"/>
      <c r="D207" s="20"/>
      <c r="E207" s="184"/>
      <c r="F207" s="185"/>
      <c r="G207" s="27" t="s">
        <v>727</v>
      </c>
      <c r="H207" s="103">
        <f t="shared" ref="H207:J208" si="30">H208</f>
        <v>57250</v>
      </c>
      <c r="I207" s="103">
        <f t="shared" ref="I207:I225" si="31">J207-H207</f>
        <v>-5000</v>
      </c>
      <c r="J207" s="104">
        <f>J208+J222</f>
        <v>52250</v>
      </c>
    </row>
    <row r="208" spans="1:10" ht="16.5" customHeight="1">
      <c r="A208" s="16"/>
      <c r="B208" s="175"/>
      <c r="C208" s="58"/>
      <c r="D208" s="20"/>
      <c r="E208" s="184"/>
      <c r="F208" s="185" t="s">
        <v>543</v>
      </c>
      <c r="G208" s="47" t="s">
        <v>164</v>
      </c>
      <c r="H208" s="105">
        <f t="shared" si="30"/>
        <v>57250</v>
      </c>
      <c r="I208" s="105">
        <f t="shared" si="31"/>
        <v>-8000</v>
      </c>
      <c r="J208" s="106">
        <f t="shared" si="30"/>
        <v>49250</v>
      </c>
    </row>
    <row r="209" spans="1:10" ht="14.25" customHeight="1">
      <c r="A209" s="16"/>
      <c r="B209" s="174">
        <v>3</v>
      </c>
      <c r="C209" s="57"/>
      <c r="D209" s="20"/>
      <c r="E209" s="184"/>
      <c r="F209" s="185"/>
      <c r="G209" s="27" t="s">
        <v>118</v>
      </c>
      <c r="H209" s="103">
        <f>H210+H217</f>
        <v>57250</v>
      </c>
      <c r="I209" s="103">
        <f t="shared" si="31"/>
        <v>-8000</v>
      </c>
      <c r="J209" s="104">
        <f>J210+J217</f>
        <v>49250</v>
      </c>
    </row>
    <row r="210" spans="1:10" ht="14.25" customHeight="1">
      <c r="A210" s="79"/>
      <c r="B210" s="174">
        <v>32</v>
      </c>
      <c r="C210" s="57"/>
      <c r="D210" s="81"/>
      <c r="E210" s="184"/>
      <c r="F210" s="185"/>
      <c r="G210" s="27" t="s">
        <v>61</v>
      </c>
      <c r="H210" s="103">
        <f>SUM(H211:H216)</f>
        <v>35250</v>
      </c>
      <c r="I210" s="103">
        <f t="shared" si="31"/>
        <v>-8000</v>
      </c>
      <c r="J210" s="104">
        <f>SUM(J211:J216)</f>
        <v>27250</v>
      </c>
    </row>
    <row r="211" spans="1:10" ht="17.25" customHeight="1">
      <c r="A211" s="16" t="s">
        <v>401</v>
      </c>
      <c r="B211" s="180">
        <v>321</v>
      </c>
      <c r="C211" s="11">
        <v>1</v>
      </c>
      <c r="D211" s="153" t="s">
        <v>12</v>
      </c>
      <c r="E211" s="184"/>
      <c r="F211" s="185"/>
      <c r="G211" s="150" t="s">
        <v>62</v>
      </c>
      <c r="H211" s="151">
        <v>5000</v>
      </c>
      <c r="I211" s="151">
        <f t="shared" si="31"/>
        <v>-3000</v>
      </c>
      <c r="J211" s="152">
        <v>2000</v>
      </c>
    </row>
    <row r="212" spans="1:10" ht="17.25" customHeight="1">
      <c r="A212" s="16" t="s">
        <v>402</v>
      </c>
      <c r="B212" s="175">
        <v>322</v>
      </c>
      <c r="C212" s="58">
        <v>1</v>
      </c>
      <c r="D212" s="20">
        <v>660</v>
      </c>
      <c r="E212" s="184"/>
      <c r="F212" s="185"/>
      <c r="G212" s="46" t="s">
        <v>5</v>
      </c>
      <c r="H212" s="135">
        <v>20000</v>
      </c>
      <c r="I212" s="135">
        <f t="shared" si="31"/>
        <v>-5000</v>
      </c>
      <c r="J212" s="136">
        <v>15000</v>
      </c>
    </row>
    <row r="213" spans="1:10" ht="17.25" customHeight="1">
      <c r="A213" s="16" t="s">
        <v>403</v>
      </c>
      <c r="B213" s="175">
        <v>322</v>
      </c>
      <c r="C213" s="58">
        <v>1.6</v>
      </c>
      <c r="D213" s="20" t="s">
        <v>19</v>
      </c>
      <c r="E213" s="184"/>
      <c r="F213" s="185"/>
      <c r="G213" s="46" t="s">
        <v>63</v>
      </c>
      <c r="H213" s="135">
        <v>0</v>
      </c>
      <c r="I213" s="135">
        <f t="shared" si="31"/>
        <v>0</v>
      </c>
      <c r="J213" s="136">
        <v>0</v>
      </c>
    </row>
    <row r="214" spans="1:10" ht="17.25" customHeight="1">
      <c r="A214" s="16" t="s">
        <v>404</v>
      </c>
      <c r="B214" s="175">
        <v>323</v>
      </c>
      <c r="C214" s="58">
        <v>1</v>
      </c>
      <c r="D214" s="20" t="s">
        <v>255</v>
      </c>
      <c r="E214" s="184"/>
      <c r="F214" s="185"/>
      <c r="G214" s="46" t="s">
        <v>64</v>
      </c>
      <c r="H214" s="135">
        <v>5000</v>
      </c>
      <c r="I214" s="135">
        <f t="shared" si="31"/>
        <v>0</v>
      </c>
      <c r="J214" s="136">
        <v>5000</v>
      </c>
    </row>
    <row r="215" spans="1:10" ht="17.25" customHeight="1">
      <c r="A215" s="16" t="s">
        <v>405</v>
      </c>
      <c r="B215" s="175">
        <v>323</v>
      </c>
      <c r="C215" s="58">
        <v>1.6</v>
      </c>
      <c r="D215" s="20" t="s">
        <v>19</v>
      </c>
      <c r="E215" s="184"/>
      <c r="F215" s="185"/>
      <c r="G215" s="46" t="s">
        <v>64</v>
      </c>
      <c r="H215" s="135">
        <v>0</v>
      </c>
      <c r="I215" s="135">
        <f t="shared" si="31"/>
        <v>0</v>
      </c>
      <c r="J215" s="136">
        <v>0</v>
      </c>
    </row>
    <row r="216" spans="1:10" s="38" customFormat="1" ht="17.25" customHeight="1">
      <c r="A216" s="16" t="s">
        <v>406</v>
      </c>
      <c r="B216" s="171">
        <v>329</v>
      </c>
      <c r="C216" s="86">
        <v>1</v>
      </c>
      <c r="D216" s="69" t="s">
        <v>19</v>
      </c>
      <c r="E216" s="184"/>
      <c r="F216" s="185"/>
      <c r="G216" s="46" t="s">
        <v>65</v>
      </c>
      <c r="H216" s="135">
        <v>5250</v>
      </c>
      <c r="I216" s="135">
        <f t="shared" si="31"/>
        <v>0</v>
      </c>
      <c r="J216" s="136">
        <v>5250</v>
      </c>
    </row>
    <row r="217" spans="1:10" ht="15" customHeight="1">
      <c r="A217" s="17"/>
      <c r="B217" s="173">
        <v>38</v>
      </c>
      <c r="C217" s="59"/>
      <c r="D217" s="21"/>
      <c r="E217" s="184"/>
      <c r="F217" s="185"/>
      <c r="G217" s="27" t="s">
        <v>40</v>
      </c>
      <c r="H217" s="103">
        <f>SUM(H218:H220)</f>
        <v>22000</v>
      </c>
      <c r="I217" s="103">
        <f t="shared" si="31"/>
        <v>0</v>
      </c>
      <c r="J217" s="104">
        <f>SUM(J218:J220)</f>
        <v>22000</v>
      </c>
    </row>
    <row r="218" spans="1:10" ht="15.75" customHeight="1">
      <c r="A218" s="67" t="s">
        <v>407</v>
      </c>
      <c r="B218" s="171">
        <v>381</v>
      </c>
      <c r="C218" s="86">
        <v>1</v>
      </c>
      <c r="D218" s="69" t="s">
        <v>25</v>
      </c>
      <c r="E218" s="184"/>
      <c r="F218" s="185"/>
      <c r="G218" s="46" t="s">
        <v>714</v>
      </c>
      <c r="H218" s="135">
        <v>2000</v>
      </c>
      <c r="I218" s="135">
        <f t="shared" si="31"/>
        <v>0</v>
      </c>
      <c r="J218" s="136">
        <v>2000</v>
      </c>
    </row>
    <row r="219" spans="1:10" ht="15.75" customHeight="1">
      <c r="A219" s="67" t="s">
        <v>408</v>
      </c>
      <c r="B219" s="171">
        <v>381</v>
      </c>
      <c r="C219" s="86">
        <v>1</v>
      </c>
      <c r="D219" s="69" t="s">
        <v>26</v>
      </c>
      <c r="E219" s="184"/>
      <c r="F219" s="185"/>
      <c r="G219" s="46" t="s">
        <v>715</v>
      </c>
      <c r="H219" s="135">
        <v>10000</v>
      </c>
      <c r="I219" s="135">
        <f t="shared" si="31"/>
        <v>0</v>
      </c>
      <c r="J219" s="136">
        <v>10000</v>
      </c>
    </row>
    <row r="220" spans="1:10" ht="15.75" customHeight="1">
      <c r="A220" s="67" t="s">
        <v>409</v>
      </c>
      <c r="B220" s="171">
        <v>381</v>
      </c>
      <c r="C220" s="86">
        <v>1</v>
      </c>
      <c r="D220" s="69" t="s">
        <v>156</v>
      </c>
      <c r="E220" s="184"/>
      <c r="F220" s="185"/>
      <c r="G220" s="46" t="s">
        <v>716</v>
      </c>
      <c r="H220" s="135">
        <v>10000</v>
      </c>
      <c r="I220" s="135">
        <f t="shared" si="31"/>
        <v>0</v>
      </c>
      <c r="J220" s="136">
        <v>10000</v>
      </c>
    </row>
    <row r="221" spans="1:10" ht="4.5" customHeight="1">
      <c r="A221" s="67"/>
      <c r="B221" s="171"/>
      <c r="C221" s="86"/>
      <c r="D221" s="69"/>
      <c r="E221" s="184"/>
      <c r="F221" s="185"/>
      <c r="G221" s="46"/>
      <c r="H221" s="135"/>
      <c r="I221" s="135"/>
      <c r="J221" s="136"/>
    </row>
    <row r="222" spans="1:10" ht="21.75" customHeight="1">
      <c r="A222" s="16"/>
      <c r="B222" s="175"/>
      <c r="C222" s="58"/>
      <c r="D222" s="20"/>
      <c r="E222" s="184"/>
      <c r="F222" s="185" t="s">
        <v>729</v>
      </c>
      <c r="G222" s="47" t="s">
        <v>672</v>
      </c>
      <c r="H222" s="105">
        <f t="shared" ref="H222:J223" si="32">H223</f>
        <v>0</v>
      </c>
      <c r="I222" s="105">
        <f t="shared" si="31"/>
        <v>3000</v>
      </c>
      <c r="J222" s="106">
        <f t="shared" si="32"/>
        <v>3000</v>
      </c>
    </row>
    <row r="223" spans="1:10" ht="16.5" customHeight="1">
      <c r="A223" s="16"/>
      <c r="B223" s="174">
        <v>4</v>
      </c>
      <c r="C223" s="57"/>
      <c r="D223" s="20"/>
      <c r="E223" s="184"/>
      <c r="F223" s="185"/>
      <c r="G223" s="27" t="s">
        <v>119</v>
      </c>
      <c r="H223" s="116">
        <f t="shared" si="32"/>
        <v>0</v>
      </c>
      <c r="I223" s="116">
        <f t="shared" si="31"/>
        <v>3000</v>
      </c>
      <c r="J223" s="117">
        <f t="shared" si="32"/>
        <v>3000</v>
      </c>
    </row>
    <row r="224" spans="1:10" ht="25.5">
      <c r="A224" s="16"/>
      <c r="B224" s="174">
        <v>42</v>
      </c>
      <c r="C224" s="57"/>
      <c r="D224" s="20"/>
      <c r="E224" s="184"/>
      <c r="F224" s="185"/>
      <c r="G224" s="27" t="s">
        <v>11</v>
      </c>
      <c r="H224" s="116">
        <f>SUM(H225:H226)</f>
        <v>0</v>
      </c>
      <c r="I224" s="116">
        <f t="shared" si="31"/>
        <v>3000</v>
      </c>
      <c r="J224" s="117">
        <v>3000</v>
      </c>
    </row>
    <row r="225" spans="1:10" ht="16.5" customHeight="1">
      <c r="A225" s="144" t="s">
        <v>410</v>
      </c>
      <c r="B225" s="175">
        <v>422</v>
      </c>
      <c r="C225" s="58">
        <v>3.6</v>
      </c>
      <c r="D225" s="20" t="s">
        <v>19</v>
      </c>
      <c r="E225" s="184"/>
      <c r="F225" s="185"/>
      <c r="G225" s="46" t="s">
        <v>79</v>
      </c>
      <c r="H225" s="135">
        <v>0</v>
      </c>
      <c r="I225" s="138">
        <f t="shared" si="31"/>
        <v>3000</v>
      </c>
      <c r="J225" s="139">
        <v>3000</v>
      </c>
    </row>
    <row r="226" spans="1:10" ht="3" customHeight="1">
      <c r="A226" s="16"/>
      <c r="B226" s="175"/>
      <c r="C226" s="58"/>
      <c r="D226" s="20"/>
      <c r="E226" s="184"/>
      <c r="F226" s="185"/>
      <c r="G226" s="46"/>
      <c r="H226" s="107"/>
      <c r="I226" s="108"/>
      <c r="J226" s="253"/>
    </row>
    <row r="227" spans="1:10" ht="21" customHeight="1">
      <c r="A227" s="16"/>
      <c r="B227" s="174"/>
      <c r="C227" s="57"/>
      <c r="D227" s="20"/>
      <c r="E227" s="184"/>
      <c r="F227" s="185"/>
      <c r="G227" s="27" t="s">
        <v>728</v>
      </c>
      <c r="H227" s="103">
        <f t="shared" ref="H227:J228" si="33">H228</f>
        <v>52750</v>
      </c>
      <c r="I227" s="103">
        <f t="shared" ref="I227:I239" si="34">J227-H227</f>
        <v>-3000</v>
      </c>
      <c r="J227" s="104">
        <f t="shared" si="33"/>
        <v>49750</v>
      </c>
    </row>
    <row r="228" spans="1:10" ht="16.5" customHeight="1">
      <c r="A228" s="16"/>
      <c r="B228" s="175"/>
      <c r="C228" s="58"/>
      <c r="D228" s="20"/>
      <c r="E228" s="184"/>
      <c r="F228" s="185" t="s">
        <v>544</v>
      </c>
      <c r="G228" s="47" t="s">
        <v>165</v>
      </c>
      <c r="H228" s="105">
        <f t="shared" si="33"/>
        <v>52750</v>
      </c>
      <c r="I228" s="105">
        <f t="shared" si="34"/>
        <v>-3000</v>
      </c>
      <c r="J228" s="106">
        <f t="shared" si="33"/>
        <v>49750</v>
      </c>
    </row>
    <row r="229" spans="1:10" ht="14.25" customHeight="1">
      <c r="A229" s="16"/>
      <c r="B229" s="174">
        <v>3</v>
      </c>
      <c r="C229" s="57"/>
      <c r="D229" s="20"/>
      <c r="E229" s="184"/>
      <c r="F229" s="185"/>
      <c r="G229" s="27" t="s">
        <v>118</v>
      </c>
      <c r="H229" s="103">
        <f>H230+H236</f>
        <v>52750</v>
      </c>
      <c r="I229" s="103">
        <f t="shared" si="34"/>
        <v>-3000</v>
      </c>
      <c r="J229" s="104">
        <f>J230+J236</f>
        <v>49750</v>
      </c>
    </row>
    <row r="230" spans="1:10" ht="14.25" customHeight="1">
      <c r="A230" s="79"/>
      <c r="B230" s="174">
        <v>32</v>
      </c>
      <c r="C230" s="57"/>
      <c r="D230" s="81"/>
      <c r="E230" s="184"/>
      <c r="F230" s="185"/>
      <c r="G230" s="27" t="s">
        <v>61</v>
      </c>
      <c r="H230" s="103">
        <f>SUM(H231:H235)</f>
        <v>35250</v>
      </c>
      <c r="I230" s="103">
        <f t="shared" si="34"/>
        <v>-3000</v>
      </c>
      <c r="J230" s="104">
        <f>SUM(J231:J235)</f>
        <v>32250</v>
      </c>
    </row>
    <row r="231" spans="1:10" ht="15.75" customHeight="1">
      <c r="A231" s="16" t="s">
        <v>411</v>
      </c>
      <c r="B231" s="175">
        <v>322</v>
      </c>
      <c r="C231" s="58">
        <v>1</v>
      </c>
      <c r="D231" s="20">
        <v>660</v>
      </c>
      <c r="E231" s="184"/>
      <c r="F231" s="185"/>
      <c r="G231" s="46" t="s">
        <v>5</v>
      </c>
      <c r="H231" s="135">
        <v>12000</v>
      </c>
      <c r="I231" s="135">
        <f t="shared" si="34"/>
        <v>-3000</v>
      </c>
      <c r="J231" s="136">
        <v>9000</v>
      </c>
    </row>
    <row r="232" spans="1:10" ht="15.75" customHeight="1">
      <c r="A232" s="16" t="s">
        <v>412</v>
      </c>
      <c r="B232" s="175">
        <v>322</v>
      </c>
      <c r="C232" s="58">
        <v>1.6</v>
      </c>
      <c r="D232" s="20" t="s">
        <v>19</v>
      </c>
      <c r="E232" s="184"/>
      <c r="F232" s="185"/>
      <c r="G232" s="46" t="s">
        <v>63</v>
      </c>
      <c r="H232" s="135">
        <v>2750</v>
      </c>
      <c r="I232" s="135">
        <f t="shared" si="34"/>
        <v>0</v>
      </c>
      <c r="J232" s="136">
        <v>2750</v>
      </c>
    </row>
    <row r="233" spans="1:10" ht="15.75" customHeight="1">
      <c r="A233" s="16" t="s">
        <v>413</v>
      </c>
      <c r="B233" s="175">
        <v>323</v>
      </c>
      <c r="C233" s="58">
        <v>1.6</v>
      </c>
      <c r="D233" s="20">
        <v>160</v>
      </c>
      <c r="E233" s="184"/>
      <c r="F233" s="185"/>
      <c r="G233" s="46" t="s">
        <v>64</v>
      </c>
      <c r="H233" s="135">
        <v>10000</v>
      </c>
      <c r="I233" s="135">
        <f t="shared" si="34"/>
        <v>0</v>
      </c>
      <c r="J233" s="136">
        <v>10000</v>
      </c>
    </row>
    <row r="234" spans="1:10" ht="15.75" customHeight="1">
      <c r="A234" s="16" t="s">
        <v>414</v>
      </c>
      <c r="B234" s="175">
        <v>323</v>
      </c>
      <c r="C234" s="58">
        <v>1</v>
      </c>
      <c r="D234" s="20" t="s">
        <v>255</v>
      </c>
      <c r="E234" s="184"/>
      <c r="F234" s="185"/>
      <c r="G234" s="46" t="s">
        <v>64</v>
      </c>
      <c r="H234" s="135">
        <v>3500</v>
      </c>
      <c r="I234" s="135">
        <f t="shared" si="34"/>
        <v>0</v>
      </c>
      <c r="J234" s="136">
        <v>3500</v>
      </c>
    </row>
    <row r="235" spans="1:10" s="38" customFormat="1" ht="15.75" customHeight="1">
      <c r="A235" s="16" t="s">
        <v>415</v>
      </c>
      <c r="B235" s="171">
        <v>329</v>
      </c>
      <c r="C235" s="86">
        <v>1</v>
      </c>
      <c r="D235" s="69" t="s">
        <v>19</v>
      </c>
      <c r="E235" s="184"/>
      <c r="F235" s="185"/>
      <c r="G235" s="46" t="s">
        <v>65</v>
      </c>
      <c r="H235" s="135">
        <v>7000</v>
      </c>
      <c r="I235" s="135">
        <f t="shared" si="34"/>
        <v>0</v>
      </c>
      <c r="J235" s="136">
        <v>7000</v>
      </c>
    </row>
    <row r="236" spans="1:10" ht="14.25" customHeight="1">
      <c r="A236" s="17"/>
      <c r="B236" s="173">
        <v>38</v>
      </c>
      <c r="C236" s="59"/>
      <c r="D236" s="21"/>
      <c r="E236" s="184"/>
      <c r="F236" s="185"/>
      <c r="G236" s="27" t="s">
        <v>40</v>
      </c>
      <c r="H236" s="103">
        <f>SUM(H237:H239)</f>
        <v>17500</v>
      </c>
      <c r="I236" s="103">
        <f t="shared" si="34"/>
        <v>0</v>
      </c>
      <c r="J236" s="104">
        <f>SUM(J237:J239)</f>
        <v>17500</v>
      </c>
    </row>
    <row r="237" spans="1:10" ht="17.25" customHeight="1">
      <c r="A237" s="67" t="s">
        <v>416</v>
      </c>
      <c r="B237" s="171">
        <v>381</v>
      </c>
      <c r="C237" s="86">
        <v>1</v>
      </c>
      <c r="D237" s="69" t="s">
        <v>25</v>
      </c>
      <c r="E237" s="184"/>
      <c r="F237" s="185"/>
      <c r="G237" s="46" t="s">
        <v>714</v>
      </c>
      <c r="H237" s="135">
        <v>6500</v>
      </c>
      <c r="I237" s="135">
        <f t="shared" si="34"/>
        <v>0</v>
      </c>
      <c r="J237" s="136">
        <v>6500</v>
      </c>
    </row>
    <row r="238" spans="1:10" ht="17.25" customHeight="1">
      <c r="A238" s="67" t="s">
        <v>417</v>
      </c>
      <c r="B238" s="171">
        <v>381</v>
      </c>
      <c r="C238" s="86">
        <v>1</v>
      </c>
      <c r="D238" s="69" t="s">
        <v>26</v>
      </c>
      <c r="E238" s="184"/>
      <c r="F238" s="185"/>
      <c r="G238" s="46" t="s">
        <v>715</v>
      </c>
      <c r="H238" s="135">
        <v>6000</v>
      </c>
      <c r="I238" s="135">
        <f t="shared" si="34"/>
        <v>0</v>
      </c>
      <c r="J238" s="136">
        <v>6000</v>
      </c>
    </row>
    <row r="239" spans="1:10" ht="17.25" customHeight="1">
      <c r="A239" s="67" t="s">
        <v>418</v>
      </c>
      <c r="B239" s="171">
        <v>381</v>
      </c>
      <c r="C239" s="86">
        <v>1</v>
      </c>
      <c r="D239" s="69" t="s">
        <v>156</v>
      </c>
      <c r="E239" s="184"/>
      <c r="F239" s="185"/>
      <c r="G239" s="46" t="s">
        <v>716</v>
      </c>
      <c r="H239" s="135">
        <v>5000</v>
      </c>
      <c r="I239" s="135">
        <f t="shared" si="34"/>
        <v>0</v>
      </c>
      <c r="J239" s="136">
        <v>5000</v>
      </c>
    </row>
    <row r="240" spans="1:10" ht="3.75" customHeight="1">
      <c r="A240" s="16"/>
      <c r="B240" s="175"/>
      <c r="C240" s="58"/>
      <c r="D240" s="20"/>
      <c r="E240" s="184"/>
      <c r="F240" s="185"/>
      <c r="G240" s="46"/>
      <c r="H240" s="107"/>
      <c r="I240" s="108"/>
      <c r="J240" s="253"/>
    </row>
    <row r="241" spans="1:11" ht="50.25" customHeight="1">
      <c r="A241" s="289"/>
      <c r="B241" s="290"/>
      <c r="C241" s="291"/>
      <c r="D241" s="292"/>
      <c r="E241" s="280"/>
      <c r="F241" s="281"/>
      <c r="G241" s="293" t="s">
        <v>700</v>
      </c>
      <c r="H241" s="268">
        <f>H243</f>
        <v>6107200</v>
      </c>
      <c r="I241" s="268">
        <f>J241-H241</f>
        <v>-449400</v>
      </c>
      <c r="J241" s="269">
        <f>J243</f>
        <v>5657800</v>
      </c>
    </row>
    <row r="242" spans="1:11" ht="3.75" customHeight="1">
      <c r="A242" s="79"/>
      <c r="B242" s="177"/>
      <c r="C242" s="80"/>
      <c r="D242" s="81"/>
      <c r="E242" s="184"/>
      <c r="F242" s="185"/>
      <c r="G242" s="87"/>
      <c r="H242" s="100"/>
      <c r="I242" s="109"/>
      <c r="J242" s="251"/>
    </row>
    <row r="243" spans="1:11" ht="34.5" customHeight="1">
      <c r="A243" s="289"/>
      <c r="B243" s="290"/>
      <c r="C243" s="291"/>
      <c r="D243" s="292"/>
      <c r="E243" s="280"/>
      <c r="F243" s="281"/>
      <c r="G243" s="275" t="s">
        <v>257</v>
      </c>
      <c r="H243" s="268">
        <f>H245+H268+H279+H287+H301+H313+H320</f>
        <v>6107200</v>
      </c>
      <c r="I243" s="268">
        <f>J243-H243</f>
        <v>-449400</v>
      </c>
      <c r="J243" s="269">
        <f>J245+J268+J279+J287+J301+J313+J320+J330</f>
        <v>5657800</v>
      </c>
    </row>
    <row r="244" spans="1:11" ht="6.75" customHeight="1">
      <c r="A244" s="79"/>
      <c r="B244" s="177"/>
      <c r="C244" s="80"/>
      <c r="D244" s="81"/>
      <c r="E244" s="184"/>
      <c r="F244" s="185"/>
      <c r="G244" s="47"/>
      <c r="H244" s="101"/>
      <c r="I244" s="101"/>
      <c r="J244" s="251"/>
    </row>
    <row r="245" spans="1:11" ht="30.75" customHeight="1">
      <c r="A245" s="75"/>
      <c r="B245" s="176"/>
      <c r="C245" s="76"/>
      <c r="D245" s="77"/>
      <c r="E245" s="184">
        <v>2011</v>
      </c>
      <c r="F245" s="185"/>
      <c r="G245" s="137" t="s">
        <v>14</v>
      </c>
      <c r="H245" s="140">
        <f>H247+H263</f>
        <v>3685200</v>
      </c>
      <c r="I245" s="140">
        <f>J245-H245</f>
        <v>14600</v>
      </c>
      <c r="J245" s="231">
        <f>J247+J263</f>
        <v>3699800</v>
      </c>
    </row>
    <row r="246" spans="1:11" ht="5.25" customHeight="1">
      <c r="A246" s="79"/>
      <c r="B246" s="177"/>
      <c r="C246" s="80"/>
      <c r="D246" s="81"/>
      <c r="E246" s="184"/>
      <c r="F246" s="185"/>
      <c r="G246" s="123"/>
      <c r="H246" s="103"/>
      <c r="I246" s="103"/>
      <c r="J246" s="104"/>
    </row>
    <row r="247" spans="1:11" ht="19.5" customHeight="1">
      <c r="A247" s="79"/>
      <c r="B247" s="177"/>
      <c r="C247" s="80"/>
      <c r="D247" s="81"/>
      <c r="E247" s="184"/>
      <c r="F247" s="185" t="s">
        <v>545</v>
      </c>
      <c r="G247" s="47" t="s">
        <v>6</v>
      </c>
      <c r="H247" s="110">
        <f>H248</f>
        <v>3585200</v>
      </c>
      <c r="I247" s="110">
        <f t="shared" ref="I247:I252" si="35">J247-H247</f>
        <v>14600</v>
      </c>
      <c r="J247" s="111">
        <f>J248</f>
        <v>3599800</v>
      </c>
      <c r="K247" s="30"/>
    </row>
    <row r="248" spans="1:11" ht="18" customHeight="1">
      <c r="A248" s="18"/>
      <c r="B248" s="174">
        <v>3</v>
      </c>
      <c r="C248" s="57"/>
      <c r="D248" s="19"/>
      <c r="E248" s="184"/>
      <c r="F248" s="185"/>
      <c r="G248" s="123" t="s">
        <v>123</v>
      </c>
      <c r="H248" s="103">
        <f>H249+H254+H260</f>
        <v>3585200</v>
      </c>
      <c r="I248" s="103">
        <f t="shared" si="35"/>
        <v>14600</v>
      </c>
      <c r="J248" s="104">
        <f>J249+J254+J260</f>
        <v>3599800</v>
      </c>
    </row>
    <row r="249" spans="1:11" ht="15.75" customHeight="1">
      <c r="A249" s="16"/>
      <c r="B249" s="174">
        <v>31</v>
      </c>
      <c r="C249" s="57"/>
      <c r="D249" s="19"/>
      <c r="E249" s="184"/>
      <c r="F249" s="185"/>
      <c r="G249" s="123" t="s">
        <v>58</v>
      </c>
      <c r="H249" s="103">
        <f>SUM(H250:H252)</f>
        <v>2994500</v>
      </c>
      <c r="I249" s="103">
        <f t="shared" si="35"/>
        <v>-35900</v>
      </c>
      <c r="J249" s="104">
        <f>SUM(J250:J252)</f>
        <v>2958600</v>
      </c>
    </row>
    <row r="250" spans="1:11" ht="14.25" customHeight="1">
      <c r="A250" s="16" t="s">
        <v>419</v>
      </c>
      <c r="B250" s="175">
        <v>311</v>
      </c>
      <c r="C250" s="58">
        <v>1</v>
      </c>
      <c r="D250" s="20">
        <v>131</v>
      </c>
      <c r="E250" s="184"/>
      <c r="F250" s="185"/>
      <c r="G250" s="46" t="s">
        <v>7</v>
      </c>
      <c r="H250" s="135">
        <v>2401000</v>
      </c>
      <c r="I250" s="135">
        <f t="shared" si="35"/>
        <v>-33000</v>
      </c>
      <c r="J250" s="136">
        <v>2368000</v>
      </c>
    </row>
    <row r="251" spans="1:11" ht="26.25" customHeight="1">
      <c r="A251" s="16" t="s">
        <v>420</v>
      </c>
      <c r="B251" s="175">
        <v>312</v>
      </c>
      <c r="C251" s="58">
        <v>1</v>
      </c>
      <c r="D251" s="20">
        <v>131</v>
      </c>
      <c r="E251" s="184"/>
      <c r="F251" s="185"/>
      <c r="G251" s="46" t="s">
        <v>228</v>
      </c>
      <c r="H251" s="135">
        <v>291500</v>
      </c>
      <c r="I251" s="135">
        <f t="shared" si="35"/>
        <v>-101500</v>
      </c>
      <c r="J251" s="136">
        <v>190000</v>
      </c>
    </row>
    <row r="252" spans="1:11" ht="15" customHeight="1">
      <c r="A252" s="16" t="s">
        <v>421</v>
      </c>
      <c r="B252" s="175">
        <v>313</v>
      </c>
      <c r="C252" s="58">
        <v>1</v>
      </c>
      <c r="D252" s="20">
        <v>131</v>
      </c>
      <c r="E252" s="184"/>
      <c r="F252" s="185"/>
      <c r="G252" s="46" t="s">
        <v>13</v>
      </c>
      <c r="H252" s="135">
        <v>302000</v>
      </c>
      <c r="I252" s="135">
        <f t="shared" si="35"/>
        <v>98600</v>
      </c>
      <c r="J252" s="136">
        <v>400600</v>
      </c>
    </row>
    <row r="253" spans="1:11" ht="8.25" customHeight="1">
      <c r="A253" s="16"/>
      <c r="B253" s="175"/>
      <c r="C253" s="58"/>
      <c r="D253" s="20"/>
      <c r="E253" s="184"/>
      <c r="F253" s="185"/>
      <c r="G253" s="46"/>
      <c r="H253" s="138"/>
      <c r="I253" s="138"/>
      <c r="J253" s="139"/>
    </row>
    <row r="254" spans="1:11" ht="18" customHeight="1">
      <c r="A254" s="16"/>
      <c r="B254" s="174">
        <v>32</v>
      </c>
      <c r="C254" s="57"/>
      <c r="D254" s="19"/>
      <c r="E254" s="184"/>
      <c r="F254" s="185"/>
      <c r="G254" s="123" t="s">
        <v>61</v>
      </c>
      <c r="H254" s="103">
        <f>SUM(H255:H258)</f>
        <v>560700</v>
      </c>
      <c r="I254" s="103">
        <f>J254-H254</f>
        <v>-7500</v>
      </c>
      <c r="J254" s="104">
        <f>SUM(J255:J258)</f>
        <v>553200</v>
      </c>
    </row>
    <row r="255" spans="1:11" ht="16.5" customHeight="1">
      <c r="A255" s="16" t="s">
        <v>422</v>
      </c>
      <c r="B255" s="175">
        <v>321</v>
      </c>
      <c r="C255" s="58">
        <v>1</v>
      </c>
      <c r="D255" s="20">
        <v>131</v>
      </c>
      <c r="E255" s="184"/>
      <c r="F255" s="185"/>
      <c r="G255" s="46" t="s">
        <v>62</v>
      </c>
      <c r="H255" s="135">
        <v>220000</v>
      </c>
      <c r="I255" s="135">
        <f>J255-H255</f>
        <v>3000</v>
      </c>
      <c r="J255" s="136">
        <v>223000</v>
      </c>
    </row>
    <row r="256" spans="1:11" ht="16.5" customHeight="1">
      <c r="A256" s="16" t="s">
        <v>423</v>
      </c>
      <c r="B256" s="175">
        <v>322</v>
      </c>
      <c r="C256" s="58">
        <v>1.6</v>
      </c>
      <c r="D256" s="20">
        <v>133</v>
      </c>
      <c r="E256" s="184"/>
      <c r="F256" s="185"/>
      <c r="G256" s="46" t="s">
        <v>63</v>
      </c>
      <c r="H256" s="135">
        <v>77000</v>
      </c>
      <c r="I256" s="135">
        <f>J256-H256</f>
        <v>-6000</v>
      </c>
      <c r="J256" s="136">
        <f>SUM('[3]Posebni dio'!$K$313:$K$315)</f>
        <v>71000</v>
      </c>
    </row>
    <row r="257" spans="1:12" ht="16.5" customHeight="1">
      <c r="A257" s="16" t="s">
        <v>424</v>
      </c>
      <c r="B257" s="175">
        <v>323</v>
      </c>
      <c r="C257" s="58">
        <v>1</v>
      </c>
      <c r="D257" s="20">
        <v>133</v>
      </c>
      <c r="E257" s="184"/>
      <c r="F257" s="185"/>
      <c r="G257" s="46" t="s">
        <v>64</v>
      </c>
      <c r="H257" s="135">
        <v>133000</v>
      </c>
      <c r="I257" s="135">
        <f>J257-H257</f>
        <v>-4500</v>
      </c>
      <c r="J257" s="136">
        <f>SUM('[3]Posebni dio'!$K$316:$K$323)</f>
        <v>128500</v>
      </c>
    </row>
    <row r="258" spans="1:12" ht="16.5" customHeight="1">
      <c r="A258" s="16" t="s">
        <v>425</v>
      </c>
      <c r="B258" s="175">
        <v>329</v>
      </c>
      <c r="C258" s="58">
        <v>1</v>
      </c>
      <c r="D258" s="20">
        <v>133</v>
      </c>
      <c r="E258" s="184"/>
      <c r="F258" s="185"/>
      <c r="G258" s="46" t="s">
        <v>8</v>
      </c>
      <c r="H258" s="135">
        <v>130700</v>
      </c>
      <c r="I258" s="135">
        <f>J258-H258</f>
        <v>0</v>
      </c>
      <c r="J258" s="136">
        <f>SUM('[3]Posebni dio'!$K$324+'[3]Posebni dio'!$K$325+'[3]Posebni dio'!$K$326+'[3]Posebni dio'!$K$327+'[3]Posebni dio'!$K$328+'[3]Posebni dio'!$K$329+'[3]Posebni dio'!$K$330+'[3]Posebni dio'!$K$332)</f>
        <v>130700</v>
      </c>
    </row>
    <row r="259" spans="1:12" ht="9" customHeight="1">
      <c r="A259" s="16"/>
      <c r="B259" s="175"/>
      <c r="C259" s="58"/>
      <c r="D259" s="20"/>
      <c r="E259" s="184"/>
      <c r="F259" s="185"/>
      <c r="G259" s="46"/>
      <c r="H259" s="138"/>
      <c r="I259" s="138"/>
      <c r="J259" s="139"/>
    </row>
    <row r="260" spans="1:12" ht="19.5" customHeight="1">
      <c r="A260" s="16"/>
      <c r="B260" s="174">
        <v>34</v>
      </c>
      <c r="C260" s="57"/>
      <c r="D260" s="19"/>
      <c r="E260" s="184"/>
      <c r="F260" s="185"/>
      <c r="G260" s="123" t="s">
        <v>66</v>
      </c>
      <c r="H260" s="103">
        <f>SUM(H261)</f>
        <v>30000</v>
      </c>
      <c r="I260" s="103">
        <f>J260-H260</f>
        <v>58000</v>
      </c>
      <c r="J260" s="104">
        <f>SUM(J261)</f>
        <v>88000</v>
      </c>
    </row>
    <row r="261" spans="1:12" ht="15.75" customHeight="1">
      <c r="A261" s="16" t="s">
        <v>426</v>
      </c>
      <c r="B261" s="175">
        <v>343</v>
      </c>
      <c r="C261" s="58">
        <v>1</v>
      </c>
      <c r="D261" s="20">
        <v>112</v>
      </c>
      <c r="E261" s="184"/>
      <c r="F261" s="185"/>
      <c r="G261" s="46" t="s">
        <v>67</v>
      </c>
      <c r="H261" s="135">
        <v>30000</v>
      </c>
      <c r="I261" s="135">
        <f>J261-H261</f>
        <v>58000</v>
      </c>
      <c r="J261" s="136">
        <v>88000</v>
      </c>
    </row>
    <row r="262" spans="1:12" ht="6" customHeight="1">
      <c r="A262" s="16"/>
      <c r="B262" s="175"/>
      <c r="C262" s="58"/>
      <c r="D262" s="20"/>
      <c r="E262" s="184"/>
      <c r="F262" s="185"/>
      <c r="G262" s="46"/>
      <c r="H262" s="135"/>
      <c r="I262" s="135"/>
      <c r="J262" s="136"/>
    </row>
    <row r="263" spans="1:12" s="39" customFormat="1" ht="21.75" customHeight="1">
      <c r="A263" s="16"/>
      <c r="B263" s="175"/>
      <c r="C263" s="58"/>
      <c r="D263" s="20"/>
      <c r="E263" s="184"/>
      <c r="F263" s="185" t="s">
        <v>546</v>
      </c>
      <c r="G263" s="47" t="s">
        <v>181</v>
      </c>
      <c r="H263" s="110">
        <f t="shared" ref="H263:J264" si="36">H264</f>
        <v>100000</v>
      </c>
      <c r="I263" s="110">
        <f>J263-H263</f>
        <v>0</v>
      </c>
      <c r="J263" s="111">
        <f t="shared" si="36"/>
        <v>100000</v>
      </c>
    </row>
    <row r="264" spans="1:12" ht="18" customHeight="1">
      <c r="A264" s="16"/>
      <c r="B264" s="174">
        <v>3</v>
      </c>
      <c r="C264" s="58"/>
      <c r="D264" s="20"/>
      <c r="E264" s="184"/>
      <c r="F264" s="185"/>
      <c r="G264" s="123" t="s">
        <v>118</v>
      </c>
      <c r="H264" s="103">
        <f t="shared" si="36"/>
        <v>100000</v>
      </c>
      <c r="I264" s="103">
        <f>J264-H264</f>
        <v>0</v>
      </c>
      <c r="J264" s="104">
        <f t="shared" si="36"/>
        <v>100000</v>
      </c>
      <c r="L264" s="30"/>
    </row>
    <row r="265" spans="1:12" ht="15.75" customHeight="1">
      <c r="A265" s="16"/>
      <c r="B265" s="174">
        <v>32</v>
      </c>
      <c r="C265" s="57"/>
      <c r="D265" s="19"/>
      <c r="E265" s="184"/>
      <c r="F265" s="185"/>
      <c r="G265" s="123" t="s">
        <v>61</v>
      </c>
      <c r="H265" s="103">
        <f>H266</f>
        <v>100000</v>
      </c>
      <c r="I265" s="103">
        <f>J265-H265</f>
        <v>0</v>
      </c>
      <c r="J265" s="104">
        <f>J266</f>
        <v>100000</v>
      </c>
    </row>
    <row r="266" spans="1:12" ht="13.5" customHeight="1">
      <c r="A266" s="16" t="s">
        <v>427</v>
      </c>
      <c r="B266" s="175">
        <v>329</v>
      </c>
      <c r="C266" s="58">
        <v>1</v>
      </c>
      <c r="D266" s="20" t="s">
        <v>12</v>
      </c>
      <c r="E266" s="184"/>
      <c r="F266" s="185"/>
      <c r="G266" s="46" t="s">
        <v>65</v>
      </c>
      <c r="H266" s="135">
        <v>100000</v>
      </c>
      <c r="I266" s="135">
        <f>J266-H266</f>
        <v>0</v>
      </c>
      <c r="J266" s="136">
        <v>100000</v>
      </c>
    </row>
    <row r="267" spans="1:12" ht="4.5" customHeight="1">
      <c r="A267" s="79"/>
      <c r="B267" s="177"/>
      <c r="C267" s="80"/>
      <c r="D267" s="81"/>
      <c r="E267" s="184"/>
      <c r="F267" s="185"/>
      <c r="G267" s="27"/>
      <c r="H267" s="103"/>
      <c r="I267" s="103"/>
      <c r="J267" s="142"/>
    </row>
    <row r="268" spans="1:12" ht="28.5" customHeight="1">
      <c r="A268" s="79"/>
      <c r="B268" s="177"/>
      <c r="C268" s="80"/>
      <c r="D268" s="81"/>
      <c r="E268" s="184">
        <v>2012</v>
      </c>
      <c r="F268" s="185"/>
      <c r="G268" s="137" t="s">
        <v>195</v>
      </c>
      <c r="H268" s="154">
        <f>H270</f>
        <v>131000</v>
      </c>
      <c r="I268" s="154">
        <f>J268-H268</f>
        <v>33000</v>
      </c>
      <c r="J268" s="169">
        <f>J270</f>
        <v>164000</v>
      </c>
    </row>
    <row r="269" spans="1:12" ht="4.5" customHeight="1">
      <c r="A269" s="18"/>
      <c r="B269" s="174"/>
      <c r="C269" s="57"/>
      <c r="D269" s="19"/>
      <c r="E269" s="184"/>
      <c r="F269" s="185"/>
      <c r="G269" s="123"/>
      <c r="H269" s="103"/>
      <c r="I269" s="103"/>
      <c r="J269" s="104"/>
    </row>
    <row r="270" spans="1:12" ht="34.5" customHeight="1">
      <c r="A270" s="79"/>
      <c r="B270" s="177"/>
      <c r="C270" s="80"/>
      <c r="D270" s="81"/>
      <c r="E270" s="184"/>
      <c r="F270" s="185" t="s">
        <v>548</v>
      </c>
      <c r="G270" s="125" t="s">
        <v>211</v>
      </c>
      <c r="H270" s="110">
        <f>SUM(H271)</f>
        <v>131000</v>
      </c>
      <c r="I270" s="110">
        <f>J270-H270</f>
        <v>33000</v>
      </c>
      <c r="J270" s="111">
        <f>SUM(J271)</f>
        <v>164000</v>
      </c>
    </row>
    <row r="271" spans="1:12" ht="16.5" customHeight="1">
      <c r="A271" s="18"/>
      <c r="B271" s="174">
        <v>3</v>
      </c>
      <c r="C271" s="57"/>
      <c r="D271" s="19"/>
      <c r="E271" s="184"/>
      <c r="F271" s="185"/>
      <c r="G271" s="123" t="s">
        <v>123</v>
      </c>
      <c r="H271" s="103">
        <f>SUM(H272+H276)</f>
        <v>131000</v>
      </c>
      <c r="I271" s="103">
        <f>J271-H271</f>
        <v>33000</v>
      </c>
      <c r="J271" s="104">
        <f>SUM(J272+J276)</f>
        <v>164000</v>
      </c>
    </row>
    <row r="272" spans="1:12" ht="16.5" customHeight="1">
      <c r="A272" s="16"/>
      <c r="B272" s="174">
        <v>31</v>
      </c>
      <c r="C272" s="57"/>
      <c r="D272" s="19"/>
      <c r="E272" s="184"/>
      <c r="F272" s="185"/>
      <c r="G272" s="123" t="s">
        <v>58</v>
      </c>
      <c r="H272" s="103">
        <f>SUM(H273:H274)</f>
        <v>115000</v>
      </c>
      <c r="I272" s="103">
        <f>J272-H272</f>
        <v>40000</v>
      </c>
      <c r="J272" s="104">
        <f>SUM(J273:J274)</f>
        <v>155000</v>
      </c>
    </row>
    <row r="273" spans="1:10" ht="15" customHeight="1">
      <c r="A273" s="16" t="s">
        <v>428</v>
      </c>
      <c r="B273" s="175">
        <v>311</v>
      </c>
      <c r="C273" s="58">
        <v>1.4</v>
      </c>
      <c r="D273" s="20">
        <v>131</v>
      </c>
      <c r="E273" s="184"/>
      <c r="F273" s="185"/>
      <c r="G273" s="46" t="s">
        <v>7</v>
      </c>
      <c r="H273" s="135">
        <v>90000</v>
      </c>
      <c r="I273" s="135">
        <f>J273-H273</f>
        <v>30000</v>
      </c>
      <c r="J273" s="136">
        <v>120000</v>
      </c>
    </row>
    <row r="274" spans="1:10" ht="15" customHeight="1">
      <c r="A274" s="16" t="s">
        <v>429</v>
      </c>
      <c r="B274" s="175">
        <v>313</v>
      </c>
      <c r="C274" s="58">
        <v>1.4</v>
      </c>
      <c r="D274" s="20">
        <v>131</v>
      </c>
      <c r="E274" s="184"/>
      <c r="F274" s="185"/>
      <c r="G274" s="46" t="s">
        <v>13</v>
      </c>
      <c r="H274" s="135">
        <v>25000</v>
      </c>
      <c r="I274" s="135">
        <f>J274-H274</f>
        <v>10000</v>
      </c>
      <c r="J274" s="136">
        <v>35000</v>
      </c>
    </row>
    <row r="275" spans="1:10" ht="6" customHeight="1">
      <c r="A275" s="16"/>
      <c r="B275" s="175"/>
      <c r="C275" s="58"/>
      <c r="D275" s="20"/>
      <c r="E275" s="184"/>
      <c r="F275" s="185"/>
      <c r="G275" s="46"/>
      <c r="H275" s="135"/>
      <c r="I275" s="135"/>
      <c r="J275" s="136"/>
    </row>
    <row r="276" spans="1:10" ht="14.25" customHeight="1">
      <c r="A276" s="16"/>
      <c r="B276" s="174">
        <v>32</v>
      </c>
      <c r="C276" s="57"/>
      <c r="D276" s="19"/>
      <c r="E276" s="184"/>
      <c r="F276" s="185"/>
      <c r="G276" s="123" t="s">
        <v>61</v>
      </c>
      <c r="H276" s="116">
        <f>H277</f>
        <v>16000</v>
      </c>
      <c r="I276" s="116">
        <f>J276-H276</f>
        <v>-7000</v>
      </c>
      <c r="J276" s="117">
        <f>J277</f>
        <v>9000</v>
      </c>
    </row>
    <row r="277" spans="1:10" ht="15" customHeight="1">
      <c r="A277" s="16" t="s">
        <v>430</v>
      </c>
      <c r="B277" s="175">
        <v>321</v>
      </c>
      <c r="C277" s="58">
        <v>1</v>
      </c>
      <c r="D277" s="20">
        <v>131</v>
      </c>
      <c r="E277" s="184"/>
      <c r="F277" s="185"/>
      <c r="G277" s="46" t="s">
        <v>62</v>
      </c>
      <c r="H277" s="135">
        <v>16000</v>
      </c>
      <c r="I277" s="135">
        <f>J277-H277</f>
        <v>-7000</v>
      </c>
      <c r="J277" s="136">
        <v>9000</v>
      </c>
    </row>
    <row r="278" spans="1:10" ht="5.25" customHeight="1">
      <c r="A278" s="16"/>
      <c r="B278" s="174"/>
      <c r="C278" s="57"/>
      <c r="D278" s="19"/>
      <c r="E278" s="184"/>
      <c r="F278" s="185"/>
      <c r="G278" s="123"/>
      <c r="H278" s="103"/>
      <c r="I278" s="103"/>
      <c r="J278" s="104"/>
    </row>
    <row r="279" spans="1:10" ht="28.5" customHeight="1">
      <c r="A279" s="16"/>
      <c r="B279" s="175"/>
      <c r="C279" s="58"/>
      <c r="D279" s="20"/>
      <c r="E279" s="184">
        <v>2013</v>
      </c>
      <c r="F279" s="185"/>
      <c r="G279" s="137" t="s">
        <v>258</v>
      </c>
      <c r="H279" s="140">
        <f>H281</f>
        <v>1199000</v>
      </c>
      <c r="I279" s="140">
        <f>J279-H279</f>
        <v>-800000</v>
      </c>
      <c r="J279" s="231">
        <f>J281</f>
        <v>399000</v>
      </c>
    </row>
    <row r="280" spans="1:10" ht="5.25" customHeight="1">
      <c r="A280" s="16"/>
      <c r="B280" s="175"/>
      <c r="C280" s="58"/>
      <c r="D280" s="20"/>
      <c r="E280" s="184"/>
      <c r="F280" s="185"/>
      <c r="G280" s="46"/>
      <c r="H280" s="107"/>
      <c r="I280" s="107"/>
      <c r="J280" s="253"/>
    </row>
    <row r="281" spans="1:10" ht="27" customHeight="1">
      <c r="A281" s="16"/>
      <c r="B281" s="175"/>
      <c r="C281" s="127"/>
      <c r="D281" s="20"/>
      <c r="E281" s="184"/>
      <c r="F281" s="185" t="s">
        <v>547</v>
      </c>
      <c r="G281" s="130" t="s">
        <v>185</v>
      </c>
      <c r="H281" s="105">
        <f t="shared" ref="H281:J282" si="37">H282</f>
        <v>1199000</v>
      </c>
      <c r="I281" s="105">
        <f t="shared" ref="I281:I285" si="38">J281-H281</f>
        <v>-800000</v>
      </c>
      <c r="J281" s="106">
        <f t="shared" si="37"/>
        <v>399000</v>
      </c>
    </row>
    <row r="282" spans="1:10" ht="14.25" customHeight="1">
      <c r="A282" s="16"/>
      <c r="B282" s="174">
        <v>3</v>
      </c>
      <c r="C282" s="126"/>
      <c r="D282" s="19"/>
      <c r="E282" s="184"/>
      <c r="F282" s="185"/>
      <c r="G282" s="123" t="s">
        <v>118</v>
      </c>
      <c r="H282" s="116">
        <f t="shared" si="37"/>
        <v>1199000</v>
      </c>
      <c r="I282" s="116">
        <f t="shared" si="38"/>
        <v>-800000</v>
      </c>
      <c r="J282" s="117">
        <f t="shared" si="37"/>
        <v>399000</v>
      </c>
    </row>
    <row r="283" spans="1:10" ht="15.75" customHeight="1">
      <c r="A283" s="16"/>
      <c r="B283" s="174">
        <v>31</v>
      </c>
      <c r="C283" s="126"/>
      <c r="D283" s="19"/>
      <c r="E283" s="184"/>
      <c r="F283" s="185"/>
      <c r="G283" s="123" t="s">
        <v>58</v>
      </c>
      <c r="H283" s="116">
        <f>SUM(H284:H285)</f>
        <v>1199000</v>
      </c>
      <c r="I283" s="116">
        <f t="shared" si="38"/>
        <v>-800000</v>
      </c>
      <c r="J283" s="117">
        <f>SUM(J284:J285)</f>
        <v>399000</v>
      </c>
    </row>
    <row r="284" spans="1:10" ht="12.75" customHeight="1">
      <c r="A284" s="16" t="s">
        <v>431</v>
      </c>
      <c r="B284" s="175">
        <v>311</v>
      </c>
      <c r="C284" s="127">
        <v>1.4</v>
      </c>
      <c r="D284" s="20" t="s">
        <v>259</v>
      </c>
      <c r="E284" s="184"/>
      <c r="F284" s="185"/>
      <c r="G284" s="46" t="s">
        <v>7</v>
      </c>
      <c r="H284" s="135">
        <v>1040000</v>
      </c>
      <c r="I284" s="135">
        <f t="shared" si="38"/>
        <v>-700000</v>
      </c>
      <c r="J284" s="136">
        <v>340000</v>
      </c>
    </row>
    <row r="285" spans="1:10" ht="12.75" customHeight="1">
      <c r="A285" s="16" t="s">
        <v>432</v>
      </c>
      <c r="B285" s="175">
        <v>313</v>
      </c>
      <c r="C285" s="127">
        <v>1.4</v>
      </c>
      <c r="D285" s="20" t="s">
        <v>259</v>
      </c>
      <c r="E285" s="184"/>
      <c r="F285" s="185"/>
      <c r="G285" s="46" t="s">
        <v>13</v>
      </c>
      <c r="H285" s="135">
        <v>159000</v>
      </c>
      <c r="I285" s="135">
        <f t="shared" si="38"/>
        <v>-100000</v>
      </c>
      <c r="J285" s="136">
        <v>59000</v>
      </c>
    </row>
    <row r="286" spans="1:10" ht="6" customHeight="1">
      <c r="A286" s="16"/>
      <c r="B286" s="175"/>
      <c r="C286" s="58"/>
      <c r="D286" s="20"/>
      <c r="E286" s="184"/>
      <c r="F286" s="185"/>
      <c r="G286" s="46"/>
      <c r="H286" s="107"/>
      <c r="I286" s="107"/>
      <c r="J286" s="253"/>
    </row>
    <row r="287" spans="1:10" ht="24.75" customHeight="1">
      <c r="A287" s="16"/>
      <c r="B287" s="175"/>
      <c r="C287" s="58"/>
      <c r="D287" s="20"/>
      <c r="E287" s="184">
        <v>2014</v>
      </c>
      <c r="F287" s="185"/>
      <c r="G287" s="137" t="s">
        <v>260</v>
      </c>
      <c r="H287" s="141">
        <f>H289+H294</f>
        <v>70000</v>
      </c>
      <c r="I287" s="141">
        <f>J287-H287</f>
        <v>-38000</v>
      </c>
      <c r="J287" s="235">
        <f>J289+J294</f>
        <v>32000</v>
      </c>
    </row>
    <row r="288" spans="1:10" ht="3.75" customHeight="1">
      <c r="A288" s="16"/>
      <c r="B288" s="175"/>
      <c r="C288" s="58"/>
      <c r="D288" s="20"/>
      <c r="E288" s="184"/>
      <c r="F288" s="185"/>
      <c r="G288" s="137"/>
      <c r="H288" s="141"/>
      <c r="I288" s="141"/>
      <c r="J288" s="235"/>
    </row>
    <row r="289" spans="1:12" s="39" customFormat="1" ht="27" customHeight="1">
      <c r="A289" s="16"/>
      <c r="B289" s="175"/>
      <c r="C289" s="58"/>
      <c r="D289" s="20"/>
      <c r="E289" s="184"/>
      <c r="F289" s="185" t="s">
        <v>674</v>
      </c>
      <c r="G289" s="47" t="s">
        <v>675</v>
      </c>
      <c r="H289" s="110">
        <f>H290</f>
        <v>0</v>
      </c>
      <c r="I289" s="110">
        <f>J289-H289</f>
        <v>10000</v>
      </c>
      <c r="J289" s="111">
        <f>J290</f>
        <v>10000</v>
      </c>
    </row>
    <row r="290" spans="1:12" ht="15" customHeight="1">
      <c r="A290" s="16"/>
      <c r="B290" s="174">
        <v>3</v>
      </c>
      <c r="C290" s="58"/>
      <c r="D290" s="20"/>
      <c r="E290" s="184"/>
      <c r="F290" s="185"/>
      <c r="G290" s="123" t="s">
        <v>118</v>
      </c>
      <c r="H290" s="103">
        <f t="shared" ref="H290:J290" si="39">H291</f>
        <v>0</v>
      </c>
      <c r="I290" s="103">
        <f>J290-H290</f>
        <v>10000</v>
      </c>
      <c r="J290" s="104">
        <f t="shared" si="39"/>
        <v>10000</v>
      </c>
      <c r="L290" s="30"/>
    </row>
    <row r="291" spans="1:12" ht="12" customHeight="1">
      <c r="A291" s="16"/>
      <c r="B291" s="174">
        <v>32</v>
      </c>
      <c r="C291" s="57"/>
      <c r="D291" s="19"/>
      <c r="E291" s="184"/>
      <c r="F291" s="185"/>
      <c r="G291" s="123" t="s">
        <v>61</v>
      </c>
      <c r="H291" s="103">
        <f>H292</f>
        <v>0</v>
      </c>
      <c r="I291" s="103">
        <f>J291-H291</f>
        <v>10000</v>
      </c>
      <c r="J291" s="104">
        <f>J292</f>
        <v>10000</v>
      </c>
    </row>
    <row r="292" spans="1:12" ht="12.75" customHeight="1">
      <c r="A292" s="16" t="s">
        <v>433</v>
      </c>
      <c r="B292" s="175">
        <v>323</v>
      </c>
      <c r="C292" s="58">
        <v>1</v>
      </c>
      <c r="D292" s="20" t="s">
        <v>127</v>
      </c>
      <c r="E292" s="184"/>
      <c r="F292" s="185"/>
      <c r="G292" s="46" t="s">
        <v>64</v>
      </c>
      <c r="H292" s="135">
        <v>0</v>
      </c>
      <c r="I292" s="135">
        <f>J292-H292</f>
        <v>10000</v>
      </c>
      <c r="J292" s="136">
        <v>10000</v>
      </c>
    </row>
    <row r="293" spans="1:12" ht="6" customHeight="1">
      <c r="A293" s="16"/>
      <c r="B293" s="174"/>
      <c r="C293" s="57"/>
      <c r="D293" s="19"/>
      <c r="E293" s="184"/>
      <c r="F293" s="185"/>
      <c r="G293" s="123"/>
      <c r="H293" s="103"/>
      <c r="I293" s="103"/>
      <c r="J293" s="104"/>
    </row>
    <row r="294" spans="1:12" ht="24.75" customHeight="1">
      <c r="A294" s="16"/>
      <c r="B294" s="175"/>
      <c r="C294" s="58"/>
      <c r="D294" s="20"/>
      <c r="E294" s="184"/>
      <c r="F294" s="185" t="s">
        <v>549</v>
      </c>
      <c r="G294" s="130" t="s">
        <v>261</v>
      </c>
      <c r="H294" s="107">
        <f>H296</f>
        <v>70000</v>
      </c>
      <c r="I294" s="107">
        <f>J294-H294</f>
        <v>-48000</v>
      </c>
      <c r="J294" s="236">
        <f>J296</f>
        <v>22000</v>
      </c>
    </row>
    <row r="295" spans="1:12" ht="5.25" customHeight="1">
      <c r="A295" s="16"/>
      <c r="B295" s="175"/>
      <c r="C295" s="58"/>
      <c r="D295" s="20"/>
      <c r="E295" s="184"/>
      <c r="F295" s="185"/>
      <c r="G295" s="46"/>
      <c r="H295" s="107"/>
      <c r="I295" s="107"/>
      <c r="J295" s="253"/>
    </row>
    <row r="296" spans="1:12" ht="18" customHeight="1">
      <c r="A296" s="16"/>
      <c r="B296" s="174">
        <v>4</v>
      </c>
      <c r="C296" s="126"/>
      <c r="D296" s="20"/>
      <c r="E296" s="184"/>
      <c r="F296" s="185"/>
      <c r="G296" s="123" t="s">
        <v>119</v>
      </c>
      <c r="H296" s="103">
        <f>SUM(H297)</f>
        <v>70000</v>
      </c>
      <c r="I296" s="103">
        <f>J296-H296</f>
        <v>-48000</v>
      </c>
      <c r="J296" s="104">
        <f>SUM(J297)</f>
        <v>22000</v>
      </c>
    </row>
    <row r="297" spans="1:12" ht="27.75" customHeight="1">
      <c r="A297" s="18"/>
      <c r="B297" s="174">
        <v>42</v>
      </c>
      <c r="C297" s="126"/>
      <c r="D297" s="19"/>
      <c r="E297" s="184"/>
      <c r="F297" s="185"/>
      <c r="G297" s="123" t="s">
        <v>77</v>
      </c>
      <c r="H297" s="103">
        <f>SUM(H298:H299)</f>
        <v>70000</v>
      </c>
      <c r="I297" s="103">
        <f>J297-H297</f>
        <v>-48000</v>
      </c>
      <c r="J297" s="104">
        <f>SUM(J298:J299)</f>
        <v>22000</v>
      </c>
    </row>
    <row r="298" spans="1:12" ht="14.25" customHeight="1">
      <c r="A298" s="16" t="s">
        <v>434</v>
      </c>
      <c r="B298" s="175">
        <v>422</v>
      </c>
      <c r="C298" s="127">
        <v>3.6</v>
      </c>
      <c r="D298" s="20" t="s">
        <v>127</v>
      </c>
      <c r="E298" s="184"/>
      <c r="F298" s="185"/>
      <c r="G298" s="46" t="s">
        <v>79</v>
      </c>
      <c r="H298" s="135">
        <v>50000</v>
      </c>
      <c r="I298" s="135">
        <f>J298-H298</f>
        <v>-30000</v>
      </c>
      <c r="J298" s="136">
        <v>20000</v>
      </c>
    </row>
    <row r="299" spans="1:12">
      <c r="A299" s="16" t="s">
        <v>435</v>
      </c>
      <c r="B299" s="175">
        <v>426</v>
      </c>
      <c r="C299" s="127">
        <v>3.6</v>
      </c>
      <c r="D299" s="20" t="s">
        <v>127</v>
      </c>
      <c r="E299" s="184"/>
      <c r="F299" s="185"/>
      <c r="G299" s="46" t="s">
        <v>80</v>
      </c>
      <c r="H299" s="107">
        <v>20000</v>
      </c>
      <c r="I299" s="107">
        <f>J299-H299</f>
        <v>-18000</v>
      </c>
      <c r="J299" s="136">
        <v>2000</v>
      </c>
    </row>
    <row r="300" spans="1:12" ht="8.25" customHeight="1">
      <c r="A300" s="16"/>
      <c r="B300" s="175"/>
      <c r="C300" s="58"/>
      <c r="D300" s="20"/>
      <c r="E300" s="184"/>
      <c r="F300" s="185"/>
      <c r="G300" s="46"/>
      <c r="H300" s="107"/>
      <c r="I300" s="107"/>
      <c r="J300" s="253"/>
    </row>
    <row r="301" spans="1:12" ht="27.75" customHeight="1">
      <c r="A301" s="16"/>
      <c r="B301" s="175"/>
      <c r="C301" s="58"/>
      <c r="D301" s="20"/>
      <c r="E301" s="184">
        <v>2015</v>
      </c>
      <c r="F301" s="185"/>
      <c r="G301" s="137" t="s">
        <v>676</v>
      </c>
      <c r="H301" s="141">
        <f>H303</f>
        <v>20000</v>
      </c>
      <c r="I301" s="141">
        <f>J301-H301</f>
        <v>86000</v>
      </c>
      <c r="J301" s="235">
        <f>SUM(J303+J308)</f>
        <v>106000</v>
      </c>
    </row>
    <row r="302" spans="1:12" ht="6.75" customHeight="1">
      <c r="A302" s="16"/>
      <c r="B302" s="174"/>
      <c r="C302" s="57"/>
      <c r="D302" s="19"/>
      <c r="E302" s="184"/>
      <c r="F302" s="185"/>
      <c r="G302" s="123"/>
      <c r="H302" s="103"/>
      <c r="I302" s="103"/>
      <c r="J302" s="104"/>
    </row>
    <row r="303" spans="1:12" ht="38.25" customHeight="1">
      <c r="A303" s="16"/>
      <c r="B303" s="175"/>
      <c r="C303" s="58"/>
      <c r="D303" s="20"/>
      <c r="E303" s="184"/>
      <c r="F303" s="185" t="s">
        <v>550</v>
      </c>
      <c r="G303" s="47" t="s">
        <v>694</v>
      </c>
      <c r="H303" s="110">
        <f t="shared" ref="H303:J304" si="40">SUM(H304)</f>
        <v>20000</v>
      </c>
      <c r="I303" s="110">
        <f>J303-H303</f>
        <v>66000</v>
      </c>
      <c r="J303" s="111">
        <f t="shared" si="40"/>
        <v>86000</v>
      </c>
    </row>
    <row r="304" spans="1:12" ht="16.5" customHeight="1">
      <c r="A304" s="16"/>
      <c r="B304" s="174">
        <v>3</v>
      </c>
      <c r="C304" s="57"/>
      <c r="D304" s="19"/>
      <c r="E304" s="184"/>
      <c r="F304" s="185"/>
      <c r="G304" s="123" t="s">
        <v>118</v>
      </c>
      <c r="H304" s="103">
        <f t="shared" si="40"/>
        <v>20000</v>
      </c>
      <c r="I304" s="103">
        <f>J304-H304</f>
        <v>66000</v>
      </c>
      <c r="J304" s="104">
        <f t="shared" si="40"/>
        <v>86000</v>
      </c>
    </row>
    <row r="305" spans="1:10" ht="15" customHeight="1">
      <c r="A305" s="16"/>
      <c r="B305" s="174">
        <v>38</v>
      </c>
      <c r="C305" s="57"/>
      <c r="D305" s="19"/>
      <c r="E305" s="184"/>
      <c r="F305" s="185"/>
      <c r="G305" s="123" t="s">
        <v>72</v>
      </c>
      <c r="H305" s="103">
        <f>SUM(H306)</f>
        <v>20000</v>
      </c>
      <c r="I305" s="103">
        <f>J305-H305</f>
        <v>66000</v>
      </c>
      <c r="J305" s="104">
        <f>SUM(J306)</f>
        <v>86000</v>
      </c>
    </row>
    <row r="306" spans="1:10" ht="15.75" customHeight="1">
      <c r="A306" s="16" t="s">
        <v>436</v>
      </c>
      <c r="B306" s="175">
        <v>382</v>
      </c>
      <c r="C306" s="58" t="s">
        <v>208</v>
      </c>
      <c r="D306" s="20" t="s">
        <v>262</v>
      </c>
      <c r="E306" s="184"/>
      <c r="F306" s="185"/>
      <c r="G306" s="89" t="s">
        <v>75</v>
      </c>
      <c r="H306" s="135">
        <v>20000</v>
      </c>
      <c r="I306" s="135">
        <f>J306-H306</f>
        <v>66000</v>
      </c>
      <c r="J306" s="136">
        <v>86000</v>
      </c>
    </row>
    <row r="307" spans="1:10" ht="6.75" customHeight="1">
      <c r="A307" s="16"/>
      <c r="B307" s="175"/>
      <c r="C307" s="58"/>
      <c r="D307" s="20"/>
      <c r="E307" s="184"/>
      <c r="F307" s="185"/>
      <c r="G307" s="46"/>
      <c r="H307" s="107"/>
      <c r="I307" s="107"/>
      <c r="J307" s="253"/>
    </row>
    <row r="308" spans="1:10" ht="30" customHeight="1">
      <c r="A308" s="16"/>
      <c r="B308" s="175"/>
      <c r="C308" s="58"/>
      <c r="D308" s="20"/>
      <c r="E308" s="184"/>
      <c r="F308" s="185" t="s">
        <v>677</v>
      </c>
      <c r="G308" s="47" t="s">
        <v>678</v>
      </c>
      <c r="H308" s="110">
        <f>H309</f>
        <v>0</v>
      </c>
      <c r="I308" s="110">
        <f>J308-H308</f>
        <v>20000</v>
      </c>
      <c r="J308" s="111">
        <f>J309</f>
        <v>20000</v>
      </c>
    </row>
    <row r="309" spans="1:10" ht="18" customHeight="1">
      <c r="A309" s="16"/>
      <c r="B309" s="174">
        <v>4</v>
      </c>
      <c r="C309" s="126"/>
      <c r="D309" s="20"/>
      <c r="E309" s="184"/>
      <c r="F309" s="185"/>
      <c r="G309" s="123" t="s">
        <v>119</v>
      </c>
      <c r="H309" s="103">
        <f>SUM(H310)</f>
        <v>0</v>
      </c>
      <c r="I309" s="103">
        <f>J309-H309</f>
        <v>20000</v>
      </c>
      <c r="J309" s="104">
        <f>SUM(J310)</f>
        <v>20000</v>
      </c>
    </row>
    <row r="310" spans="1:10" ht="27.75" customHeight="1">
      <c r="A310" s="18"/>
      <c r="B310" s="174">
        <v>42</v>
      </c>
      <c r="C310" s="126"/>
      <c r="D310" s="19"/>
      <c r="E310" s="184"/>
      <c r="F310" s="185"/>
      <c r="G310" s="123" t="s">
        <v>77</v>
      </c>
      <c r="H310" s="103">
        <f>SUM(H311:H311)</f>
        <v>0</v>
      </c>
      <c r="I310" s="103">
        <f>J310-H310</f>
        <v>20000</v>
      </c>
      <c r="J310" s="104">
        <f>SUM(J311:J311)</f>
        <v>20000</v>
      </c>
    </row>
    <row r="311" spans="1:10" ht="14.25" customHeight="1">
      <c r="A311" s="16" t="s">
        <v>437</v>
      </c>
      <c r="B311" s="175">
        <v>422</v>
      </c>
      <c r="C311" s="127">
        <v>3.6</v>
      </c>
      <c r="D311" s="20" t="s">
        <v>262</v>
      </c>
      <c r="E311" s="184"/>
      <c r="F311" s="185"/>
      <c r="G311" s="46" t="s">
        <v>79</v>
      </c>
      <c r="H311" s="135">
        <v>0</v>
      </c>
      <c r="I311" s="135">
        <f>J311-H311</f>
        <v>20000</v>
      </c>
      <c r="J311" s="136">
        <v>20000</v>
      </c>
    </row>
    <row r="312" spans="1:10" ht="3.75" customHeight="1">
      <c r="A312" s="16"/>
      <c r="B312" s="175"/>
      <c r="C312" s="58"/>
      <c r="D312" s="20"/>
      <c r="E312" s="184"/>
      <c r="F312" s="185"/>
      <c r="G312" s="89"/>
      <c r="H312" s="135"/>
      <c r="I312" s="135"/>
      <c r="J312" s="136"/>
    </row>
    <row r="313" spans="1:10" ht="38.25">
      <c r="A313" s="16"/>
      <c r="B313" s="175"/>
      <c r="C313" s="58"/>
      <c r="D313" s="20"/>
      <c r="E313" s="184">
        <v>2016</v>
      </c>
      <c r="F313" s="185"/>
      <c r="G313" s="137" t="s">
        <v>263</v>
      </c>
      <c r="H313" s="140">
        <f>H315</f>
        <v>300000</v>
      </c>
      <c r="I313" s="140">
        <f>J313-H313</f>
        <v>0</v>
      </c>
      <c r="J313" s="231">
        <f>J315</f>
        <v>300000</v>
      </c>
    </row>
    <row r="314" spans="1:10" ht="3" customHeight="1">
      <c r="A314" s="79"/>
      <c r="B314" s="177"/>
      <c r="C314" s="80"/>
      <c r="D314" s="81"/>
      <c r="E314" s="184"/>
      <c r="F314" s="185"/>
      <c r="G314" s="123"/>
      <c r="H314" s="103"/>
      <c r="I314" s="103"/>
      <c r="J314" s="104"/>
    </row>
    <row r="315" spans="1:10" ht="28.5" customHeight="1">
      <c r="A315" s="16"/>
      <c r="B315" s="175"/>
      <c r="C315" s="58"/>
      <c r="D315" s="20"/>
      <c r="E315" s="184"/>
      <c r="F315" s="185" t="s">
        <v>551</v>
      </c>
      <c r="G315" s="47" t="s">
        <v>216</v>
      </c>
      <c r="H315" s="110">
        <f t="shared" ref="H315:J316" si="41">H316</f>
        <v>300000</v>
      </c>
      <c r="I315" s="110">
        <f>J315-H315</f>
        <v>0</v>
      </c>
      <c r="J315" s="111">
        <f t="shared" si="41"/>
        <v>300000</v>
      </c>
    </row>
    <row r="316" spans="1:10" ht="15.75" customHeight="1">
      <c r="A316" s="16"/>
      <c r="B316" s="174">
        <v>3</v>
      </c>
      <c r="C316" s="57"/>
      <c r="D316" s="19"/>
      <c r="E316" s="184"/>
      <c r="F316" s="185"/>
      <c r="G316" s="123" t="s">
        <v>118</v>
      </c>
      <c r="H316" s="103">
        <f t="shared" si="41"/>
        <v>300000</v>
      </c>
      <c r="I316" s="103">
        <f>J316-H316</f>
        <v>0</v>
      </c>
      <c r="J316" s="104">
        <f t="shared" si="41"/>
        <v>300000</v>
      </c>
    </row>
    <row r="317" spans="1:10" ht="15.75" customHeight="1">
      <c r="A317" s="16"/>
      <c r="B317" s="174">
        <v>38</v>
      </c>
      <c r="C317" s="57"/>
      <c r="D317" s="19"/>
      <c r="E317" s="184"/>
      <c r="F317" s="185"/>
      <c r="G317" s="123" t="s">
        <v>72</v>
      </c>
      <c r="H317" s="116">
        <f>H318</f>
        <v>300000</v>
      </c>
      <c r="I317" s="116">
        <f>J317-H317</f>
        <v>0</v>
      </c>
      <c r="J317" s="117">
        <f>J318</f>
        <v>300000</v>
      </c>
    </row>
    <row r="318" spans="1:10" ht="13.5" customHeight="1">
      <c r="A318" s="16" t="s">
        <v>438</v>
      </c>
      <c r="B318" s="175">
        <v>382</v>
      </c>
      <c r="C318" s="58">
        <v>1.6</v>
      </c>
      <c r="D318" s="20" t="s">
        <v>156</v>
      </c>
      <c r="E318" s="184"/>
      <c r="F318" s="185"/>
      <c r="G318" s="46" t="s">
        <v>74</v>
      </c>
      <c r="H318" s="135">
        <v>300000</v>
      </c>
      <c r="I318" s="135">
        <f>J318-H318</f>
        <v>0</v>
      </c>
      <c r="J318" s="136">
        <v>300000</v>
      </c>
    </row>
    <row r="319" spans="1:10" ht="3" customHeight="1">
      <c r="A319" s="79"/>
      <c r="B319" s="177"/>
      <c r="C319" s="80"/>
      <c r="D319" s="81"/>
      <c r="E319" s="184"/>
      <c r="F319" s="185"/>
      <c r="G319" s="27"/>
      <c r="H319" s="103"/>
      <c r="I319" s="118"/>
      <c r="J319" s="142"/>
    </row>
    <row r="320" spans="1:10" ht="45" customHeight="1">
      <c r="A320" s="79"/>
      <c r="B320" s="177"/>
      <c r="C320" s="80"/>
      <c r="D320" s="81"/>
      <c r="E320" s="184">
        <v>2017</v>
      </c>
      <c r="F320" s="185"/>
      <c r="G320" s="137" t="s">
        <v>264</v>
      </c>
      <c r="H320" s="154">
        <f>H322</f>
        <v>702000</v>
      </c>
      <c r="I320" s="154">
        <f>J320-H320</f>
        <v>-5000</v>
      </c>
      <c r="J320" s="169">
        <f>J322</f>
        <v>697000</v>
      </c>
    </row>
    <row r="321" spans="1:11" ht="2.25" customHeight="1">
      <c r="A321" s="18"/>
      <c r="B321" s="174"/>
      <c r="C321" s="57"/>
      <c r="D321" s="19"/>
      <c r="E321" s="184"/>
      <c r="F321" s="185"/>
      <c r="G321" s="123"/>
      <c r="H321" s="103"/>
      <c r="I321" s="103"/>
      <c r="J321" s="104"/>
    </row>
    <row r="322" spans="1:11" ht="42" customHeight="1">
      <c r="A322" s="16"/>
      <c r="B322" s="175"/>
      <c r="C322" s="58"/>
      <c r="D322" s="20"/>
      <c r="E322" s="184"/>
      <c r="F322" s="185" t="s">
        <v>552</v>
      </c>
      <c r="G322" s="47" t="s">
        <v>232</v>
      </c>
      <c r="H322" s="110">
        <f>SUM(H323+H326)</f>
        <v>702000</v>
      </c>
      <c r="I322" s="110">
        <f t="shared" ref="I322:I328" si="42">J322-H322</f>
        <v>-5000</v>
      </c>
      <c r="J322" s="111">
        <f>SUM(J323+J326)</f>
        <v>697000</v>
      </c>
    </row>
    <row r="323" spans="1:11" ht="19.5" customHeight="1">
      <c r="A323" s="16"/>
      <c r="B323" s="174">
        <v>3</v>
      </c>
      <c r="C323" s="57"/>
      <c r="D323" s="20"/>
      <c r="E323" s="184"/>
      <c r="F323" s="185"/>
      <c r="G323" s="123" t="s">
        <v>118</v>
      </c>
      <c r="H323" s="103">
        <f>SUM(H324)</f>
        <v>97000</v>
      </c>
      <c r="I323" s="103">
        <f t="shared" si="42"/>
        <v>-5000</v>
      </c>
      <c r="J323" s="104">
        <f>SUM(J324)</f>
        <v>92000</v>
      </c>
    </row>
    <row r="324" spans="1:11" ht="19.5" customHeight="1">
      <c r="A324" s="16"/>
      <c r="B324" s="174">
        <v>34</v>
      </c>
      <c r="C324" s="57"/>
      <c r="D324" s="20"/>
      <c r="E324" s="184"/>
      <c r="F324" s="185"/>
      <c r="G324" s="123" t="s">
        <v>66</v>
      </c>
      <c r="H324" s="103">
        <f xml:space="preserve"> SUM(H325)</f>
        <v>97000</v>
      </c>
      <c r="I324" s="154">
        <f t="shared" si="42"/>
        <v>-5000</v>
      </c>
      <c r="J324" s="169">
        <f xml:space="preserve"> SUM(J325)</f>
        <v>92000</v>
      </c>
      <c r="K324" s="39"/>
    </row>
    <row r="325" spans="1:11" ht="19.5" customHeight="1">
      <c r="A325" s="16" t="s">
        <v>439</v>
      </c>
      <c r="B325" s="175">
        <v>342</v>
      </c>
      <c r="C325" s="58">
        <v>1</v>
      </c>
      <c r="D325" s="20" t="s">
        <v>10</v>
      </c>
      <c r="E325" s="184"/>
      <c r="F325" s="185"/>
      <c r="G325" s="74" t="s">
        <v>182</v>
      </c>
      <c r="H325" s="135">
        <v>97000</v>
      </c>
      <c r="I325" s="135">
        <f t="shared" si="42"/>
        <v>-5000</v>
      </c>
      <c r="J325" s="136">
        <v>92000</v>
      </c>
    </row>
    <row r="326" spans="1:11" ht="20.25" customHeight="1">
      <c r="A326" s="16"/>
      <c r="B326" s="174">
        <v>5</v>
      </c>
      <c r="C326" s="57"/>
      <c r="D326" s="19"/>
      <c r="E326" s="184"/>
      <c r="F326" s="185"/>
      <c r="G326" s="123" t="s">
        <v>121</v>
      </c>
      <c r="H326" s="103">
        <f>H327</f>
        <v>605000</v>
      </c>
      <c r="I326" s="103">
        <f t="shared" si="42"/>
        <v>0</v>
      </c>
      <c r="J326" s="104">
        <f>J327</f>
        <v>605000</v>
      </c>
    </row>
    <row r="327" spans="1:11" ht="20.25" customHeight="1">
      <c r="A327" s="16"/>
      <c r="B327" s="174">
        <v>54</v>
      </c>
      <c r="C327" s="57"/>
      <c r="D327" s="19"/>
      <c r="E327" s="184"/>
      <c r="F327" s="185"/>
      <c r="G327" s="123" t="s">
        <v>92</v>
      </c>
      <c r="H327" s="103">
        <f>H328</f>
        <v>605000</v>
      </c>
      <c r="I327" s="103">
        <f t="shared" si="42"/>
        <v>0</v>
      </c>
      <c r="J327" s="104">
        <f>J328</f>
        <v>605000</v>
      </c>
    </row>
    <row r="328" spans="1:11" ht="17.25" customHeight="1">
      <c r="A328" s="16" t="s">
        <v>440</v>
      </c>
      <c r="B328" s="175">
        <v>544</v>
      </c>
      <c r="C328" s="58">
        <v>1</v>
      </c>
      <c r="D328" s="20"/>
      <c r="E328" s="184"/>
      <c r="F328" s="185"/>
      <c r="G328" s="46" t="s">
        <v>166</v>
      </c>
      <c r="H328" s="135">
        <v>605000</v>
      </c>
      <c r="I328" s="135">
        <f t="shared" si="42"/>
        <v>0</v>
      </c>
      <c r="J328" s="136">
        <v>605000</v>
      </c>
    </row>
    <row r="329" spans="1:11" ht="7.5" customHeight="1">
      <c r="A329" s="16"/>
      <c r="B329" s="174"/>
      <c r="C329" s="57"/>
      <c r="D329" s="19"/>
      <c r="E329" s="184"/>
      <c r="F329" s="185"/>
      <c r="G329" s="123"/>
      <c r="H329" s="103"/>
      <c r="I329" s="103"/>
      <c r="J329" s="104"/>
    </row>
    <row r="330" spans="1:11" ht="34.5" customHeight="1">
      <c r="A330" s="79"/>
      <c r="B330" s="177"/>
      <c r="C330" s="80"/>
      <c r="D330" s="81"/>
      <c r="E330" s="184">
        <v>2017</v>
      </c>
      <c r="F330" s="185"/>
      <c r="G330" s="137" t="s">
        <v>680</v>
      </c>
      <c r="H330" s="154">
        <f>H332</f>
        <v>0</v>
      </c>
      <c r="I330" s="154">
        <f>J330-H330</f>
        <v>260000</v>
      </c>
      <c r="J330" s="169">
        <f>J332</f>
        <v>260000</v>
      </c>
    </row>
    <row r="331" spans="1:11" ht="4.5" customHeight="1">
      <c r="A331" s="18"/>
      <c r="B331" s="174"/>
      <c r="C331" s="57"/>
      <c r="D331" s="19"/>
      <c r="E331" s="184"/>
      <c r="F331" s="185"/>
      <c r="G331" s="123"/>
      <c r="H331" s="103"/>
      <c r="I331" s="103"/>
      <c r="J331" s="104"/>
    </row>
    <row r="332" spans="1:11" ht="36" customHeight="1">
      <c r="A332" s="16"/>
      <c r="B332" s="175"/>
      <c r="C332" s="58"/>
      <c r="D332" s="20"/>
      <c r="E332" s="184"/>
      <c r="F332" s="185" t="s">
        <v>701</v>
      </c>
      <c r="G332" s="47" t="s">
        <v>679</v>
      </c>
      <c r="H332" s="110">
        <f>SUM(H333+H336)</f>
        <v>0</v>
      </c>
      <c r="I332" s="110">
        <f t="shared" ref="I332:I338" si="43">J332-H332</f>
        <v>260000</v>
      </c>
      <c r="J332" s="111">
        <f>SUM(J333+J336)</f>
        <v>260000</v>
      </c>
    </row>
    <row r="333" spans="1:11" ht="17.25" customHeight="1">
      <c r="A333" s="16"/>
      <c r="B333" s="174">
        <v>3</v>
      </c>
      <c r="C333" s="57"/>
      <c r="D333" s="20"/>
      <c r="E333" s="184"/>
      <c r="F333" s="185"/>
      <c r="G333" s="123" t="s">
        <v>118</v>
      </c>
      <c r="H333" s="103">
        <f>SUM(H334)</f>
        <v>0</v>
      </c>
      <c r="I333" s="103">
        <f t="shared" si="43"/>
        <v>10000</v>
      </c>
      <c r="J333" s="104">
        <f>SUM(J334)</f>
        <v>10000</v>
      </c>
    </row>
    <row r="334" spans="1:11" ht="17.25" customHeight="1">
      <c r="A334" s="16"/>
      <c r="B334" s="174">
        <v>34</v>
      </c>
      <c r="C334" s="57"/>
      <c r="D334" s="20"/>
      <c r="E334" s="184"/>
      <c r="F334" s="185"/>
      <c r="G334" s="123" t="s">
        <v>66</v>
      </c>
      <c r="H334" s="103">
        <f xml:space="preserve"> SUM(H335)</f>
        <v>0</v>
      </c>
      <c r="I334" s="154">
        <f t="shared" si="43"/>
        <v>10000</v>
      </c>
      <c r="J334" s="169">
        <f xml:space="preserve"> SUM(J335)</f>
        <v>10000</v>
      </c>
      <c r="K334" s="39"/>
    </row>
    <row r="335" spans="1:11" ht="19.5" customHeight="1">
      <c r="A335" s="16" t="s">
        <v>441</v>
      </c>
      <c r="B335" s="175">
        <v>342</v>
      </c>
      <c r="C335" s="58">
        <v>1</v>
      </c>
      <c r="D335" s="20" t="s">
        <v>10</v>
      </c>
      <c r="E335" s="184"/>
      <c r="F335" s="185"/>
      <c r="G335" s="74" t="s">
        <v>182</v>
      </c>
      <c r="H335" s="135">
        <v>0</v>
      </c>
      <c r="I335" s="135">
        <f t="shared" si="43"/>
        <v>10000</v>
      </c>
      <c r="J335" s="136">
        <v>10000</v>
      </c>
    </row>
    <row r="336" spans="1:11" ht="20.25" customHeight="1">
      <c r="A336" s="16"/>
      <c r="B336" s="174">
        <v>5</v>
      </c>
      <c r="C336" s="57"/>
      <c r="D336" s="19"/>
      <c r="E336" s="184"/>
      <c r="F336" s="185"/>
      <c r="G336" s="123" t="s">
        <v>121</v>
      </c>
      <c r="H336" s="103">
        <f>H337</f>
        <v>0</v>
      </c>
      <c r="I336" s="103">
        <f t="shared" si="43"/>
        <v>250000</v>
      </c>
      <c r="J336" s="104">
        <f>J337</f>
        <v>250000</v>
      </c>
    </row>
    <row r="337" spans="1:10" ht="18.75" customHeight="1">
      <c r="A337" s="16"/>
      <c r="B337" s="174">
        <v>54</v>
      </c>
      <c r="C337" s="57"/>
      <c r="D337" s="19"/>
      <c r="E337" s="184"/>
      <c r="F337" s="185"/>
      <c r="G337" s="123" t="s">
        <v>92</v>
      </c>
      <c r="H337" s="103">
        <f>H338</f>
        <v>0</v>
      </c>
      <c r="I337" s="103">
        <f t="shared" si="43"/>
        <v>250000</v>
      </c>
      <c r="J337" s="104">
        <f>J338</f>
        <v>250000</v>
      </c>
    </row>
    <row r="338" spans="1:10" ht="19.5" customHeight="1">
      <c r="A338" s="16" t="s">
        <v>442</v>
      </c>
      <c r="B338" s="175">
        <v>544</v>
      </c>
      <c r="C338" s="58">
        <v>1</v>
      </c>
      <c r="D338" s="20"/>
      <c r="E338" s="184"/>
      <c r="F338" s="185"/>
      <c r="G338" s="46" t="s">
        <v>166</v>
      </c>
      <c r="H338" s="135">
        <v>0</v>
      </c>
      <c r="I338" s="135">
        <f t="shared" si="43"/>
        <v>250000</v>
      </c>
      <c r="J338" s="136">
        <v>250000</v>
      </c>
    </row>
    <row r="339" spans="1:10" ht="5.25" customHeight="1">
      <c r="A339" s="16"/>
      <c r="B339" s="174"/>
      <c r="C339" s="57"/>
      <c r="D339" s="19"/>
      <c r="E339" s="184"/>
      <c r="F339" s="185"/>
      <c r="G339" s="123"/>
      <c r="H339" s="103"/>
      <c r="I339" s="103"/>
      <c r="J339" s="104"/>
    </row>
    <row r="340" spans="1:10" ht="60" customHeight="1">
      <c r="A340" s="276"/>
      <c r="B340" s="277"/>
      <c r="C340" s="278"/>
      <c r="D340" s="279"/>
      <c r="E340" s="280"/>
      <c r="F340" s="281"/>
      <c r="G340" s="293" t="s">
        <v>698</v>
      </c>
      <c r="H340" s="294">
        <f>H342+H398+H452+H514</f>
        <v>6836000</v>
      </c>
      <c r="I340" s="294">
        <f>J340-H340</f>
        <v>349500</v>
      </c>
      <c r="J340" s="295">
        <f>J342+J398+J452+J514</f>
        <v>7185500</v>
      </c>
    </row>
    <row r="341" spans="1:10" ht="3" customHeight="1">
      <c r="A341" s="16"/>
      <c r="B341" s="175"/>
      <c r="C341" s="58"/>
      <c r="D341" s="20"/>
      <c r="E341" s="184"/>
      <c r="F341" s="185"/>
      <c r="G341" s="46"/>
      <c r="H341" s="107"/>
      <c r="I341" s="107"/>
      <c r="J341" s="253"/>
    </row>
    <row r="342" spans="1:10" ht="30.75" customHeight="1">
      <c r="A342" s="276"/>
      <c r="B342" s="277"/>
      <c r="C342" s="278"/>
      <c r="D342" s="279"/>
      <c r="E342" s="280"/>
      <c r="F342" s="281"/>
      <c r="G342" s="282" t="s">
        <v>265</v>
      </c>
      <c r="H342" s="294">
        <f>H344</f>
        <v>3252000</v>
      </c>
      <c r="I342" s="294">
        <f>J342-H342</f>
        <v>0</v>
      </c>
      <c r="J342" s="295">
        <f>J344</f>
        <v>3252000</v>
      </c>
    </row>
    <row r="343" spans="1:10" ht="3.75" customHeight="1">
      <c r="A343" s="16"/>
      <c r="B343" s="174"/>
      <c r="C343" s="57"/>
      <c r="D343" s="19"/>
      <c r="E343" s="184"/>
      <c r="F343" s="185"/>
      <c r="G343" s="123"/>
      <c r="H343" s="116"/>
      <c r="I343" s="116"/>
      <c r="J343" s="117"/>
    </row>
    <row r="344" spans="1:10" ht="37.5" customHeight="1">
      <c r="A344" s="16"/>
      <c r="B344" s="175"/>
      <c r="C344" s="58"/>
      <c r="D344" s="20"/>
      <c r="E344" s="184">
        <v>3011</v>
      </c>
      <c r="F344" s="185"/>
      <c r="G344" s="137" t="s">
        <v>266</v>
      </c>
      <c r="H344" s="140">
        <f>H346+H352+H358+H363+H368+H373+H378+H383+H388+H393</f>
        <v>3252000</v>
      </c>
      <c r="I344" s="140">
        <f>J344-H344</f>
        <v>0</v>
      </c>
      <c r="J344" s="231">
        <f>J346+J352+J358+J363+J368+J373+J378+J383+J388+J393</f>
        <v>3252000</v>
      </c>
    </row>
    <row r="345" spans="1:10" ht="3" customHeight="1">
      <c r="A345" s="16"/>
      <c r="B345" s="175"/>
      <c r="C345" s="58"/>
      <c r="D345" s="20"/>
      <c r="E345" s="184"/>
      <c r="F345" s="185"/>
      <c r="G345" s="46"/>
      <c r="H345" s="100"/>
      <c r="I345" s="109"/>
      <c r="J345" s="251"/>
    </row>
    <row r="346" spans="1:10" ht="22.5" customHeight="1">
      <c r="A346" s="16"/>
      <c r="B346" s="175"/>
      <c r="C346" s="58"/>
      <c r="D346" s="20"/>
      <c r="E346" s="184"/>
      <c r="F346" s="230" t="s">
        <v>553</v>
      </c>
      <c r="G346" s="47" t="s">
        <v>130</v>
      </c>
      <c r="H346" s="105">
        <f t="shared" ref="H346:J347" si="44">H347</f>
        <v>940500</v>
      </c>
      <c r="I346" s="105">
        <f>J346-H346</f>
        <v>0</v>
      </c>
      <c r="J346" s="106">
        <f t="shared" si="44"/>
        <v>940500</v>
      </c>
    </row>
    <row r="347" spans="1:10" ht="15.75" customHeight="1">
      <c r="A347" s="18"/>
      <c r="B347" s="174">
        <v>3</v>
      </c>
      <c r="C347" s="57"/>
      <c r="D347" s="19"/>
      <c r="E347" s="184"/>
      <c r="F347" s="185"/>
      <c r="G347" s="123" t="s">
        <v>123</v>
      </c>
      <c r="H347" s="103">
        <f t="shared" si="44"/>
        <v>940500</v>
      </c>
      <c r="I347" s="103">
        <f>J347-H347</f>
        <v>0</v>
      </c>
      <c r="J347" s="104">
        <f t="shared" si="44"/>
        <v>940500</v>
      </c>
    </row>
    <row r="348" spans="1:10" ht="14.25" customHeight="1">
      <c r="A348" s="18"/>
      <c r="B348" s="174">
        <v>32</v>
      </c>
      <c r="C348" s="57"/>
      <c r="D348" s="19"/>
      <c r="E348" s="184"/>
      <c r="F348" s="185"/>
      <c r="G348" s="123" t="s">
        <v>61</v>
      </c>
      <c r="H348" s="103">
        <f>SUM(H349:H350)</f>
        <v>940500</v>
      </c>
      <c r="I348" s="103">
        <f>J348-H348</f>
        <v>0</v>
      </c>
      <c r="J348" s="104">
        <f>SUM(J349:J350)</f>
        <v>940500</v>
      </c>
    </row>
    <row r="349" spans="1:10" ht="15.75" customHeight="1">
      <c r="A349" s="16" t="s">
        <v>443</v>
      </c>
      <c r="B349" s="175">
        <v>322</v>
      </c>
      <c r="C349" s="127">
        <v>3</v>
      </c>
      <c r="D349" s="20">
        <v>640</v>
      </c>
      <c r="E349" s="184"/>
      <c r="F349" s="185"/>
      <c r="G349" s="46" t="s">
        <v>63</v>
      </c>
      <c r="H349" s="135">
        <v>739500</v>
      </c>
      <c r="I349" s="135">
        <f>J349-H349</f>
        <v>0</v>
      </c>
      <c r="J349" s="136">
        <v>739500</v>
      </c>
    </row>
    <row r="350" spans="1:10" ht="14.25" customHeight="1">
      <c r="A350" s="16" t="s">
        <v>444</v>
      </c>
      <c r="B350" s="175">
        <v>323</v>
      </c>
      <c r="C350" s="127">
        <v>3</v>
      </c>
      <c r="D350" s="20" t="s">
        <v>18</v>
      </c>
      <c r="E350" s="184"/>
      <c r="F350" s="185"/>
      <c r="G350" s="46" t="s">
        <v>131</v>
      </c>
      <c r="H350" s="135">
        <v>201000</v>
      </c>
      <c r="I350" s="135">
        <f>J350-H350</f>
        <v>0</v>
      </c>
      <c r="J350" s="136">
        <v>201000</v>
      </c>
    </row>
    <row r="351" spans="1:10" ht="1.5" customHeight="1">
      <c r="A351" s="16"/>
      <c r="B351" s="175"/>
      <c r="C351" s="58"/>
      <c r="D351" s="20"/>
      <c r="E351" s="184"/>
      <c r="F351" s="185"/>
      <c r="G351" s="123"/>
      <c r="H351" s="103"/>
      <c r="I351" s="103"/>
      <c r="J351" s="104"/>
    </row>
    <row r="352" spans="1:10" ht="24" customHeight="1">
      <c r="A352" s="16"/>
      <c r="B352" s="175"/>
      <c r="C352" s="127"/>
      <c r="D352" s="20"/>
      <c r="E352" s="184"/>
      <c r="F352" s="185" t="s">
        <v>554</v>
      </c>
      <c r="G352" s="47" t="s">
        <v>268</v>
      </c>
      <c r="H352" s="110">
        <f t="shared" ref="H352:J353" si="45">H353</f>
        <v>89000</v>
      </c>
      <c r="I352" s="110">
        <f>J352-H352</f>
        <v>0</v>
      </c>
      <c r="J352" s="111">
        <f t="shared" si="45"/>
        <v>89000</v>
      </c>
    </row>
    <row r="353" spans="1:10" ht="15.75" customHeight="1">
      <c r="A353" s="16"/>
      <c r="B353" s="174">
        <v>3</v>
      </c>
      <c r="C353" s="126"/>
      <c r="D353" s="19"/>
      <c r="E353" s="184"/>
      <c r="F353" s="185"/>
      <c r="G353" s="123" t="s">
        <v>123</v>
      </c>
      <c r="H353" s="103">
        <f t="shared" si="45"/>
        <v>89000</v>
      </c>
      <c r="I353" s="103">
        <f>J353-H353</f>
        <v>0</v>
      </c>
      <c r="J353" s="104">
        <f t="shared" si="45"/>
        <v>89000</v>
      </c>
    </row>
    <row r="354" spans="1:10" ht="14.25" customHeight="1">
      <c r="A354" s="16"/>
      <c r="B354" s="174">
        <v>32</v>
      </c>
      <c r="C354" s="126"/>
      <c r="D354" s="19"/>
      <c r="E354" s="184"/>
      <c r="F354" s="185"/>
      <c r="G354" s="123" t="s">
        <v>61</v>
      </c>
      <c r="H354" s="103">
        <f>SUM(H355:H356)</f>
        <v>89000</v>
      </c>
      <c r="I354" s="103">
        <f>J354-H354</f>
        <v>0</v>
      </c>
      <c r="J354" s="104">
        <f>SUM(J355:J356)</f>
        <v>89000</v>
      </c>
    </row>
    <row r="355" spans="1:10" ht="15" customHeight="1">
      <c r="A355" s="16" t="s">
        <v>445</v>
      </c>
      <c r="B355" s="175">
        <v>322</v>
      </c>
      <c r="C355" s="127">
        <v>3</v>
      </c>
      <c r="D355" s="20" t="s">
        <v>20</v>
      </c>
      <c r="E355" s="184"/>
      <c r="F355" s="185"/>
      <c r="G355" s="46" t="s">
        <v>63</v>
      </c>
      <c r="H355" s="135">
        <v>62000</v>
      </c>
      <c r="I355" s="135">
        <f>J355-H355</f>
        <v>0</v>
      </c>
      <c r="J355" s="136">
        <v>62000</v>
      </c>
    </row>
    <row r="356" spans="1:10" ht="15" customHeight="1">
      <c r="A356" s="16" t="s">
        <v>446</v>
      </c>
      <c r="B356" s="175">
        <v>323</v>
      </c>
      <c r="C356" s="127">
        <v>3</v>
      </c>
      <c r="D356" s="20" t="s">
        <v>20</v>
      </c>
      <c r="E356" s="184"/>
      <c r="F356" s="185"/>
      <c r="G356" s="46" t="s">
        <v>131</v>
      </c>
      <c r="H356" s="135">
        <v>27000</v>
      </c>
      <c r="I356" s="135">
        <f>J356-H356</f>
        <v>0</v>
      </c>
      <c r="J356" s="136">
        <v>27000</v>
      </c>
    </row>
    <row r="357" spans="1:10" ht="2.25" customHeight="1">
      <c r="A357" s="16"/>
      <c r="B357" s="175"/>
      <c r="C357" s="127"/>
      <c r="D357" s="20"/>
      <c r="E357" s="184"/>
      <c r="F357" s="185"/>
      <c r="G357" s="46"/>
      <c r="H357" s="135"/>
      <c r="I357" s="135"/>
      <c r="J357" s="136"/>
    </row>
    <row r="358" spans="1:10" ht="26.25" customHeight="1">
      <c r="A358" s="16"/>
      <c r="B358" s="175"/>
      <c r="C358" s="127"/>
      <c r="D358" s="20"/>
      <c r="E358" s="184"/>
      <c r="F358" s="185" t="s">
        <v>555</v>
      </c>
      <c r="G358" s="47" t="s">
        <v>267</v>
      </c>
      <c r="H358" s="110">
        <f t="shared" ref="H358:J359" si="46">H359</f>
        <v>252000</v>
      </c>
      <c r="I358" s="110">
        <f>J358-H358</f>
        <v>0</v>
      </c>
      <c r="J358" s="111">
        <f t="shared" si="46"/>
        <v>252000</v>
      </c>
    </row>
    <row r="359" spans="1:10" ht="14.25" customHeight="1">
      <c r="A359" s="16"/>
      <c r="B359" s="174">
        <v>3</v>
      </c>
      <c r="C359" s="126"/>
      <c r="D359" s="19"/>
      <c r="E359" s="184"/>
      <c r="F359" s="185"/>
      <c r="G359" s="123" t="s">
        <v>123</v>
      </c>
      <c r="H359" s="103">
        <f t="shared" si="46"/>
        <v>252000</v>
      </c>
      <c r="I359" s="103">
        <f>J359-H359</f>
        <v>0</v>
      </c>
      <c r="J359" s="104">
        <f t="shared" si="46"/>
        <v>252000</v>
      </c>
    </row>
    <row r="360" spans="1:10" ht="13.5" customHeight="1">
      <c r="A360" s="16"/>
      <c r="B360" s="174">
        <v>32</v>
      </c>
      <c r="C360" s="126"/>
      <c r="D360" s="19"/>
      <c r="E360" s="184"/>
      <c r="F360" s="185"/>
      <c r="G360" s="123" t="s">
        <v>61</v>
      </c>
      <c r="H360" s="103">
        <f>SUM(H361:H361)</f>
        <v>252000</v>
      </c>
      <c r="I360" s="103">
        <f>J360-H360</f>
        <v>0</v>
      </c>
      <c r="J360" s="104">
        <f>SUM(J361:J361)</f>
        <v>252000</v>
      </c>
    </row>
    <row r="361" spans="1:10" ht="13.5" customHeight="1">
      <c r="A361" s="16" t="s">
        <v>447</v>
      </c>
      <c r="B361" s="175">
        <v>323</v>
      </c>
      <c r="C361" s="127">
        <v>3.6</v>
      </c>
      <c r="D361" s="20" t="s">
        <v>20</v>
      </c>
      <c r="E361" s="184"/>
      <c r="F361" s="185"/>
      <c r="G361" s="46" t="s">
        <v>131</v>
      </c>
      <c r="H361" s="135">
        <v>252000</v>
      </c>
      <c r="I361" s="135">
        <f>J361-H361</f>
        <v>0</v>
      </c>
      <c r="J361" s="136">
        <v>252000</v>
      </c>
    </row>
    <row r="362" spans="1:10" ht="3" customHeight="1">
      <c r="A362" s="16"/>
      <c r="B362" s="175"/>
      <c r="C362" s="58"/>
      <c r="D362" s="20"/>
      <c r="E362" s="184"/>
      <c r="F362" s="185"/>
      <c r="G362" s="27"/>
      <c r="H362" s="103"/>
      <c r="I362" s="103"/>
      <c r="J362" s="142"/>
    </row>
    <row r="363" spans="1:10" ht="39" customHeight="1">
      <c r="A363" s="16"/>
      <c r="B363" s="175"/>
      <c r="C363" s="127"/>
      <c r="D363" s="20"/>
      <c r="E363" s="184"/>
      <c r="F363" s="185" t="s">
        <v>556</v>
      </c>
      <c r="G363" s="47" t="s">
        <v>269</v>
      </c>
      <c r="H363" s="110">
        <f t="shared" ref="H363:J364" si="47">H364</f>
        <v>659000</v>
      </c>
      <c r="I363" s="110">
        <f>J363-H363</f>
        <v>0</v>
      </c>
      <c r="J363" s="111">
        <f t="shared" si="47"/>
        <v>659000</v>
      </c>
    </row>
    <row r="364" spans="1:10" ht="15.75" customHeight="1">
      <c r="A364" s="16"/>
      <c r="B364" s="174">
        <v>3</v>
      </c>
      <c r="C364" s="126"/>
      <c r="D364" s="19"/>
      <c r="E364" s="184"/>
      <c r="F364" s="185"/>
      <c r="G364" s="123" t="s">
        <v>123</v>
      </c>
      <c r="H364" s="103">
        <f t="shared" si="47"/>
        <v>659000</v>
      </c>
      <c r="I364" s="103">
        <f>J364-H364</f>
        <v>0</v>
      </c>
      <c r="J364" s="104">
        <f t="shared" si="47"/>
        <v>659000</v>
      </c>
    </row>
    <row r="365" spans="1:10" ht="12.75" customHeight="1">
      <c r="A365" s="16"/>
      <c r="B365" s="174">
        <v>32</v>
      </c>
      <c r="C365" s="126"/>
      <c r="D365" s="19"/>
      <c r="E365" s="184"/>
      <c r="F365" s="185"/>
      <c r="G365" s="123" t="s">
        <v>61</v>
      </c>
      <c r="H365" s="103">
        <f>H366</f>
        <v>659000</v>
      </c>
      <c r="I365" s="103">
        <f>J365-H365</f>
        <v>0</v>
      </c>
      <c r="J365" s="104">
        <f>J366</f>
        <v>659000</v>
      </c>
    </row>
    <row r="366" spans="1:10" ht="13.5" customHeight="1">
      <c r="A366" s="16" t="s">
        <v>448</v>
      </c>
      <c r="B366" s="175">
        <v>323</v>
      </c>
      <c r="C366" s="127">
        <v>3.6</v>
      </c>
      <c r="D366" s="20" t="s">
        <v>20</v>
      </c>
      <c r="E366" s="184"/>
      <c r="F366" s="185"/>
      <c r="G366" s="46" t="s">
        <v>131</v>
      </c>
      <c r="H366" s="135">
        <v>659000</v>
      </c>
      <c r="I366" s="135">
        <f>J366-H366</f>
        <v>0</v>
      </c>
      <c r="J366" s="136">
        <v>659000</v>
      </c>
    </row>
    <row r="367" spans="1:10" ht="3" customHeight="1">
      <c r="A367" s="16"/>
      <c r="B367" s="175"/>
      <c r="C367" s="58"/>
      <c r="D367" s="20"/>
      <c r="E367" s="184"/>
      <c r="F367" s="185"/>
      <c r="G367" s="47"/>
      <c r="H367" s="110"/>
      <c r="I367" s="110"/>
      <c r="J367" s="111"/>
    </row>
    <row r="368" spans="1:10" ht="21.75" customHeight="1">
      <c r="A368" s="16"/>
      <c r="B368" s="175"/>
      <c r="C368" s="127"/>
      <c r="D368" s="20"/>
      <c r="E368" s="184"/>
      <c r="F368" s="185" t="s">
        <v>557</v>
      </c>
      <c r="G368" s="47" t="s">
        <v>270</v>
      </c>
      <c r="H368" s="110">
        <f t="shared" ref="H368:J369" si="48">H369</f>
        <v>60000</v>
      </c>
      <c r="I368" s="110">
        <f>J368-H368</f>
        <v>0</v>
      </c>
      <c r="J368" s="111">
        <f t="shared" si="48"/>
        <v>60000</v>
      </c>
    </row>
    <row r="369" spans="1:10" ht="13.5" customHeight="1">
      <c r="A369" s="16"/>
      <c r="B369" s="174">
        <v>3</v>
      </c>
      <c r="C369" s="126"/>
      <c r="D369" s="19"/>
      <c r="E369" s="184"/>
      <c r="F369" s="185"/>
      <c r="G369" s="123" t="s">
        <v>123</v>
      </c>
      <c r="H369" s="103">
        <f t="shared" si="48"/>
        <v>60000</v>
      </c>
      <c r="I369" s="103">
        <f>J369-H369</f>
        <v>0</v>
      </c>
      <c r="J369" s="104">
        <f t="shared" si="48"/>
        <v>60000</v>
      </c>
    </row>
    <row r="370" spans="1:10" ht="16.5" customHeight="1">
      <c r="A370" s="16"/>
      <c r="B370" s="174">
        <v>32</v>
      </c>
      <c r="C370" s="126"/>
      <c r="D370" s="19"/>
      <c r="E370" s="184"/>
      <c r="F370" s="185"/>
      <c r="G370" s="123" t="s">
        <v>61</v>
      </c>
      <c r="H370" s="103">
        <f>H371</f>
        <v>60000</v>
      </c>
      <c r="I370" s="103">
        <f>J370-H370</f>
        <v>0</v>
      </c>
      <c r="J370" s="104">
        <f>J371</f>
        <v>60000</v>
      </c>
    </row>
    <row r="371" spans="1:10" ht="13.5" customHeight="1">
      <c r="A371" s="16" t="s">
        <v>449</v>
      </c>
      <c r="B371" s="175">
        <v>323</v>
      </c>
      <c r="C371" s="127">
        <v>3</v>
      </c>
      <c r="D371" s="20" t="s">
        <v>24</v>
      </c>
      <c r="E371" s="184"/>
      <c r="F371" s="185"/>
      <c r="G371" s="46" t="s">
        <v>131</v>
      </c>
      <c r="H371" s="135">
        <v>60000</v>
      </c>
      <c r="I371" s="135">
        <f>J371-H371</f>
        <v>0</v>
      </c>
      <c r="J371" s="136">
        <v>60000</v>
      </c>
    </row>
    <row r="372" spans="1:10" ht="2.25" customHeight="1">
      <c r="A372" s="18"/>
      <c r="B372" s="174"/>
      <c r="C372" s="57"/>
      <c r="D372" s="19"/>
      <c r="E372" s="184"/>
      <c r="F372" s="185"/>
      <c r="G372" s="27"/>
      <c r="H372" s="103"/>
      <c r="I372" s="103"/>
      <c r="J372" s="104"/>
    </row>
    <row r="373" spans="1:10" ht="25.5" customHeight="1">
      <c r="A373" s="16"/>
      <c r="B373" s="175"/>
      <c r="C373" s="127"/>
      <c r="D373" s="20"/>
      <c r="E373" s="184"/>
      <c r="F373" s="185" t="s">
        <v>558</v>
      </c>
      <c r="G373" s="47" t="s">
        <v>229</v>
      </c>
      <c r="H373" s="110">
        <f t="shared" ref="H373:J374" si="49">H374</f>
        <v>20000</v>
      </c>
      <c r="I373" s="110">
        <f>J373-H373</f>
        <v>0</v>
      </c>
      <c r="J373" s="111">
        <f t="shared" si="49"/>
        <v>20000</v>
      </c>
    </row>
    <row r="374" spans="1:10" ht="15.75" customHeight="1">
      <c r="A374" s="16"/>
      <c r="B374" s="174">
        <v>3</v>
      </c>
      <c r="C374" s="126"/>
      <c r="D374" s="19"/>
      <c r="E374" s="184"/>
      <c r="F374" s="185"/>
      <c r="G374" s="123" t="s">
        <v>123</v>
      </c>
      <c r="H374" s="103">
        <f t="shared" si="49"/>
        <v>20000</v>
      </c>
      <c r="I374" s="103">
        <f>J374-H374</f>
        <v>0</v>
      </c>
      <c r="J374" s="104">
        <f t="shared" si="49"/>
        <v>20000</v>
      </c>
    </row>
    <row r="375" spans="1:10" ht="15.75" customHeight="1">
      <c r="A375" s="16"/>
      <c r="B375" s="174">
        <v>32</v>
      </c>
      <c r="C375" s="126"/>
      <c r="D375" s="19"/>
      <c r="E375" s="184"/>
      <c r="F375" s="185"/>
      <c r="G375" s="123" t="s">
        <v>61</v>
      </c>
      <c r="H375" s="103">
        <f>H376</f>
        <v>20000</v>
      </c>
      <c r="I375" s="103">
        <f>J375-H375</f>
        <v>0</v>
      </c>
      <c r="J375" s="104">
        <f>J376</f>
        <v>20000</v>
      </c>
    </row>
    <row r="376" spans="1:10" ht="14.25" customHeight="1">
      <c r="A376" s="16" t="s">
        <v>450</v>
      </c>
      <c r="B376" s="175">
        <v>323</v>
      </c>
      <c r="C376" s="127">
        <v>3</v>
      </c>
      <c r="D376" s="20" t="s">
        <v>24</v>
      </c>
      <c r="E376" s="184"/>
      <c r="F376" s="185"/>
      <c r="G376" s="46" t="s">
        <v>64</v>
      </c>
      <c r="H376" s="135">
        <v>20000</v>
      </c>
      <c r="I376" s="135">
        <f>J376-H376</f>
        <v>0</v>
      </c>
      <c r="J376" s="136">
        <v>20000</v>
      </c>
    </row>
    <row r="377" spans="1:10" ht="3" customHeight="1">
      <c r="A377" s="16"/>
      <c r="B377" s="174"/>
      <c r="C377" s="57"/>
      <c r="D377" s="19"/>
      <c r="E377" s="184"/>
      <c r="F377" s="185"/>
      <c r="G377" s="27"/>
      <c r="H377" s="103"/>
      <c r="I377" s="103"/>
      <c r="J377" s="104"/>
    </row>
    <row r="378" spans="1:10" ht="24.75" customHeight="1">
      <c r="A378" s="16"/>
      <c r="B378" s="175"/>
      <c r="C378" s="127"/>
      <c r="D378" s="20"/>
      <c r="E378" s="184"/>
      <c r="F378" s="185" t="s">
        <v>559</v>
      </c>
      <c r="G378" s="47" t="s">
        <v>271</v>
      </c>
      <c r="H378" s="110">
        <f t="shared" ref="H378:J379" si="50">H379</f>
        <v>1017000</v>
      </c>
      <c r="I378" s="110">
        <f>J378-H378</f>
        <v>0</v>
      </c>
      <c r="J378" s="111">
        <f t="shared" si="50"/>
        <v>1017000</v>
      </c>
    </row>
    <row r="379" spans="1:10" ht="14.25" customHeight="1">
      <c r="A379" s="16"/>
      <c r="B379" s="174">
        <v>3</v>
      </c>
      <c r="C379" s="126"/>
      <c r="D379" s="19"/>
      <c r="E379" s="184"/>
      <c r="F379" s="185"/>
      <c r="G379" s="123" t="s">
        <v>123</v>
      </c>
      <c r="H379" s="103">
        <f t="shared" si="50"/>
        <v>1017000</v>
      </c>
      <c r="I379" s="103">
        <f>J379-H379</f>
        <v>0</v>
      </c>
      <c r="J379" s="104">
        <f t="shared" si="50"/>
        <v>1017000</v>
      </c>
    </row>
    <row r="380" spans="1:10" ht="15" customHeight="1">
      <c r="A380" s="16"/>
      <c r="B380" s="174">
        <v>32</v>
      </c>
      <c r="C380" s="126"/>
      <c r="D380" s="19"/>
      <c r="E380" s="184"/>
      <c r="F380" s="185"/>
      <c r="G380" s="123" t="s">
        <v>61</v>
      </c>
      <c r="H380" s="103">
        <f>H381</f>
        <v>1017000</v>
      </c>
      <c r="I380" s="103">
        <f>J380-H380</f>
        <v>0</v>
      </c>
      <c r="J380" s="104">
        <f>J381</f>
        <v>1017000</v>
      </c>
    </row>
    <row r="381" spans="1:10" ht="15" customHeight="1">
      <c r="A381" s="16" t="s">
        <v>451</v>
      </c>
      <c r="B381" s="175">
        <v>323</v>
      </c>
      <c r="C381" s="127">
        <v>3</v>
      </c>
      <c r="D381" s="20" t="s">
        <v>20</v>
      </c>
      <c r="E381" s="184"/>
      <c r="F381" s="185"/>
      <c r="G381" s="46" t="s">
        <v>131</v>
      </c>
      <c r="H381" s="135">
        <v>1017000</v>
      </c>
      <c r="I381" s="135">
        <f>J381-H381</f>
        <v>0</v>
      </c>
      <c r="J381" s="136">
        <v>1017000</v>
      </c>
    </row>
    <row r="382" spans="1:10" ht="4.5" customHeight="1">
      <c r="A382" s="16"/>
      <c r="B382" s="175"/>
      <c r="C382" s="58"/>
      <c r="D382" s="20"/>
      <c r="E382" s="184"/>
      <c r="F382" s="185"/>
      <c r="G382" s="46"/>
      <c r="H382" s="107"/>
      <c r="I382" s="108"/>
      <c r="J382" s="253"/>
    </row>
    <row r="383" spans="1:10" ht="28.5" customHeight="1">
      <c r="A383" s="16"/>
      <c r="B383" s="175"/>
      <c r="C383" s="127"/>
      <c r="D383" s="20"/>
      <c r="E383" s="184"/>
      <c r="F383" s="185" t="s">
        <v>560</v>
      </c>
      <c r="G383" s="47" t="s">
        <v>272</v>
      </c>
      <c r="H383" s="110">
        <f t="shared" ref="H383:J384" si="51">H384</f>
        <v>56500</v>
      </c>
      <c r="I383" s="110">
        <f>J383-H383</f>
        <v>0</v>
      </c>
      <c r="J383" s="111">
        <f t="shared" si="51"/>
        <v>56500</v>
      </c>
    </row>
    <row r="384" spans="1:10" ht="17.25" customHeight="1">
      <c r="A384" s="16"/>
      <c r="B384" s="174">
        <v>3</v>
      </c>
      <c r="C384" s="126"/>
      <c r="D384" s="19"/>
      <c r="E384" s="184"/>
      <c r="F384" s="185"/>
      <c r="G384" s="123" t="s">
        <v>123</v>
      </c>
      <c r="H384" s="103">
        <f t="shared" si="51"/>
        <v>56500</v>
      </c>
      <c r="I384" s="103">
        <f>J384-H384</f>
        <v>0</v>
      </c>
      <c r="J384" s="104">
        <f t="shared" si="51"/>
        <v>56500</v>
      </c>
    </row>
    <row r="385" spans="1:12" ht="17.25" customHeight="1">
      <c r="A385" s="16"/>
      <c r="B385" s="174">
        <v>32</v>
      </c>
      <c r="C385" s="126"/>
      <c r="D385" s="19"/>
      <c r="E385" s="184"/>
      <c r="F385" s="185"/>
      <c r="G385" s="123" t="s">
        <v>61</v>
      </c>
      <c r="H385" s="103">
        <f>H386</f>
        <v>56500</v>
      </c>
      <c r="I385" s="103">
        <f>J385-H385</f>
        <v>0</v>
      </c>
      <c r="J385" s="104">
        <f>J386</f>
        <v>56500</v>
      </c>
    </row>
    <row r="386" spans="1:12" ht="14.25" customHeight="1">
      <c r="A386" s="16" t="s">
        <v>452</v>
      </c>
      <c r="B386" s="175">
        <v>323</v>
      </c>
      <c r="C386" s="127">
        <v>3.6</v>
      </c>
      <c r="D386" s="20" t="s">
        <v>20</v>
      </c>
      <c r="E386" s="184"/>
      <c r="F386" s="185"/>
      <c r="G386" s="46" t="s">
        <v>131</v>
      </c>
      <c r="H386" s="135">
        <v>56500</v>
      </c>
      <c r="I386" s="135">
        <f>J386-H386</f>
        <v>0</v>
      </c>
      <c r="J386" s="136">
        <v>56500</v>
      </c>
    </row>
    <row r="387" spans="1:12" ht="3" customHeight="1">
      <c r="A387" s="16"/>
      <c r="B387" s="175"/>
      <c r="C387" s="58"/>
      <c r="D387" s="20"/>
      <c r="E387" s="184"/>
      <c r="F387" s="185"/>
      <c r="G387" s="46"/>
      <c r="H387" s="107"/>
      <c r="I387" s="108"/>
      <c r="J387" s="253"/>
    </row>
    <row r="388" spans="1:12" ht="27.75" customHeight="1">
      <c r="A388" s="16"/>
      <c r="B388" s="175"/>
      <c r="C388" s="127"/>
      <c r="D388" s="20"/>
      <c r="E388" s="184"/>
      <c r="F388" s="185" t="s">
        <v>561</v>
      </c>
      <c r="G388" s="47" t="s">
        <v>274</v>
      </c>
      <c r="H388" s="110">
        <f t="shared" ref="H388:J389" si="52">H389</f>
        <v>30000</v>
      </c>
      <c r="I388" s="110">
        <f>J388-H388</f>
        <v>0</v>
      </c>
      <c r="J388" s="111">
        <f t="shared" si="52"/>
        <v>30000</v>
      </c>
    </row>
    <row r="389" spans="1:12" ht="15.75" customHeight="1">
      <c r="A389" s="16"/>
      <c r="B389" s="174">
        <v>4</v>
      </c>
      <c r="C389" s="126"/>
      <c r="D389" s="20"/>
      <c r="E389" s="184"/>
      <c r="F389" s="185"/>
      <c r="G389" s="123" t="s">
        <v>119</v>
      </c>
      <c r="H389" s="103">
        <f t="shared" si="52"/>
        <v>30000</v>
      </c>
      <c r="I389" s="103">
        <f>J389-H389</f>
        <v>0</v>
      </c>
      <c r="J389" s="104">
        <f t="shared" si="52"/>
        <v>30000</v>
      </c>
    </row>
    <row r="390" spans="1:12" ht="24" customHeight="1">
      <c r="A390" s="16"/>
      <c r="B390" s="174">
        <v>42</v>
      </c>
      <c r="C390" s="126"/>
      <c r="D390" s="19"/>
      <c r="E390" s="184"/>
      <c r="F390" s="185"/>
      <c r="G390" s="123" t="s">
        <v>77</v>
      </c>
      <c r="H390" s="103">
        <f>H391</f>
        <v>30000</v>
      </c>
      <c r="I390" s="103">
        <f>J390-H390</f>
        <v>0</v>
      </c>
      <c r="J390" s="104">
        <f>J391</f>
        <v>30000</v>
      </c>
    </row>
    <row r="391" spans="1:12" ht="13.5" customHeight="1">
      <c r="A391" s="16" t="s">
        <v>453</v>
      </c>
      <c r="B391" s="175">
        <v>422</v>
      </c>
      <c r="C391" s="127">
        <v>3</v>
      </c>
      <c r="D391" s="20" t="s">
        <v>24</v>
      </c>
      <c r="E391" s="184"/>
      <c r="F391" s="185"/>
      <c r="G391" s="46" t="s">
        <v>133</v>
      </c>
      <c r="H391" s="135">
        <v>30000</v>
      </c>
      <c r="I391" s="135">
        <f>J391-H391</f>
        <v>0</v>
      </c>
      <c r="J391" s="136">
        <v>30000</v>
      </c>
    </row>
    <row r="392" spans="1:12" ht="1.5" customHeight="1">
      <c r="A392" s="16"/>
      <c r="B392" s="175"/>
      <c r="C392" s="58"/>
      <c r="D392" s="20"/>
      <c r="E392" s="184"/>
      <c r="F392" s="185"/>
      <c r="G392" s="46"/>
      <c r="H392" s="107"/>
      <c r="I392" s="108"/>
      <c r="J392" s="253"/>
    </row>
    <row r="393" spans="1:12" ht="31.5" customHeight="1">
      <c r="A393" s="16"/>
      <c r="B393" s="175"/>
      <c r="C393" s="127"/>
      <c r="D393" s="20"/>
      <c r="E393" s="184"/>
      <c r="F393" s="185" t="s">
        <v>562</v>
      </c>
      <c r="G393" s="47" t="s">
        <v>273</v>
      </c>
      <c r="H393" s="110">
        <f t="shared" ref="H393:J394" si="53">H394</f>
        <v>128000</v>
      </c>
      <c r="I393" s="110">
        <f>J393-H393</f>
        <v>0</v>
      </c>
      <c r="J393" s="111">
        <f t="shared" si="53"/>
        <v>128000</v>
      </c>
    </row>
    <row r="394" spans="1:12" ht="15.75" customHeight="1">
      <c r="A394" s="16"/>
      <c r="B394" s="174">
        <v>4</v>
      </c>
      <c r="C394" s="126"/>
      <c r="D394" s="20"/>
      <c r="E394" s="184"/>
      <c r="F394" s="185"/>
      <c r="G394" s="123" t="s">
        <v>119</v>
      </c>
      <c r="H394" s="103">
        <f t="shared" si="53"/>
        <v>128000</v>
      </c>
      <c r="I394" s="103">
        <f>J394-H394</f>
        <v>0</v>
      </c>
      <c r="J394" s="104">
        <f t="shared" si="53"/>
        <v>128000</v>
      </c>
    </row>
    <row r="395" spans="1:12" ht="24.75" customHeight="1">
      <c r="A395" s="16"/>
      <c r="B395" s="174">
        <v>42</v>
      </c>
      <c r="C395" s="126"/>
      <c r="D395" s="19"/>
      <c r="E395" s="184"/>
      <c r="F395" s="185"/>
      <c r="G395" s="123" t="s">
        <v>77</v>
      </c>
      <c r="H395" s="103">
        <f>H396</f>
        <v>128000</v>
      </c>
      <c r="I395" s="103">
        <f>J395-H395</f>
        <v>0</v>
      </c>
      <c r="J395" s="104">
        <f>J396</f>
        <v>128000</v>
      </c>
    </row>
    <row r="396" spans="1:12" ht="12.75" customHeight="1">
      <c r="A396" s="16" t="s">
        <v>454</v>
      </c>
      <c r="B396" s="175">
        <v>422</v>
      </c>
      <c r="C396" s="127">
        <v>3</v>
      </c>
      <c r="D396" s="20" t="s">
        <v>20</v>
      </c>
      <c r="E396" s="184"/>
      <c r="F396" s="185"/>
      <c r="G396" s="46" t="s">
        <v>133</v>
      </c>
      <c r="H396" s="135">
        <v>128000</v>
      </c>
      <c r="I396" s="135">
        <f>J396-H396</f>
        <v>0</v>
      </c>
      <c r="J396" s="136">
        <v>128000</v>
      </c>
    </row>
    <row r="397" spans="1:12" ht="3" customHeight="1">
      <c r="A397" s="75"/>
      <c r="B397" s="176"/>
      <c r="C397" s="76"/>
      <c r="D397" s="77"/>
      <c r="E397" s="184"/>
      <c r="F397" s="185"/>
      <c r="G397" s="78"/>
      <c r="H397" s="112"/>
      <c r="I397" s="112"/>
      <c r="J397" s="113"/>
    </row>
    <row r="398" spans="1:12" ht="36" customHeight="1">
      <c r="A398" s="276"/>
      <c r="B398" s="277"/>
      <c r="C398" s="278"/>
      <c r="D398" s="279"/>
      <c r="E398" s="280"/>
      <c r="F398" s="281"/>
      <c r="G398" s="275" t="s">
        <v>275</v>
      </c>
      <c r="H398" s="268">
        <f>H400+H425</f>
        <v>1700000</v>
      </c>
      <c r="I398" s="268">
        <f>J398-H398</f>
        <v>301500</v>
      </c>
      <c r="J398" s="269">
        <f>J400+J425</f>
        <v>2001500</v>
      </c>
      <c r="L398" s="30"/>
    </row>
    <row r="399" spans="1:12" ht="6.75" customHeight="1">
      <c r="A399" s="16"/>
      <c r="B399" s="175"/>
      <c r="C399" s="58"/>
      <c r="D399" s="20"/>
      <c r="E399" s="184"/>
      <c r="F399" s="185"/>
      <c r="G399" s="46"/>
      <c r="H399" s="101"/>
      <c r="I399" s="101"/>
      <c r="J399" s="251"/>
    </row>
    <row r="400" spans="1:12" ht="29.25" customHeight="1">
      <c r="A400" s="75"/>
      <c r="B400" s="176"/>
      <c r="C400" s="76"/>
      <c r="D400" s="77"/>
      <c r="E400" s="184">
        <v>3021</v>
      </c>
      <c r="F400" s="185"/>
      <c r="G400" s="137" t="s">
        <v>276</v>
      </c>
      <c r="H400" s="141">
        <f>H402+H408+H415</f>
        <v>1630000</v>
      </c>
      <c r="I400" s="141">
        <f>J400-H400</f>
        <v>77000</v>
      </c>
      <c r="J400" s="235">
        <f>J402+J408+J415+J420</f>
        <v>1707000</v>
      </c>
    </row>
    <row r="401" spans="1:10" ht="5.25" customHeight="1">
      <c r="A401" s="16"/>
      <c r="B401" s="175"/>
      <c r="C401" s="58"/>
      <c r="D401" s="20"/>
      <c r="E401" s="184"/>
      <c r="F401" s="185"/>
      <c r="G401" s="123"/>
      <c r="H401" s="103"/>
      <c r="I401" s="103"/>
      <c r="J401" s="104"/>
    </row>
    <row r="402" spans="1:10" ht="22.5" customHeight="1">
      <c r="A402" s="16"/>
      <c r="B402" s="175"/>
      <c r="C402" s="127"/>
      <c r="D402" s="20"/>
      <c r="E402" s="184"/>
      <c r="F402" s="185" t="s">
        <v>563</v>
      </c>
      <c r="G402" s="47" t="s">
        <v>308</v>
      </c>
      <c r="H402" s="110">
        <f t="shared" ref="H402:J403" si="54">H403</f>
        <v>950000</v>
      </c>
      <c r="I402" s="110">
        <f>J402-H402</f>
        <v>0</v>
      </c>
      <c r="J402" s="111">
        <f t="shared" si="54"/>
        <v>950000</v>
      </c>
    </row>
    <row r="403" spans="1:10" ht="14.25" customHeight="1">
      <c r="A403" s="16"/>
      <c r="B403" s="174">
        <v>4</v>
      </c>
      <c r="C403" s="126"/>
      <c r="D403" s="20"/>
      <c r="E403" s="184"/>
      <c r="F403" s="185"/>
      <c r="G403" s="123" t="s">
        <v>119</v>
      </c>
      <c r="H403" s="103">
        <f t="shared" si="54"/>
        <v>950000</v>
      </c>
      <c r="I403" s="103">
        <f>J403-H403</f>
        <v>0</v>
      </c>
      <c r="J403" s="104">
        <f t="shared" si="54"/>
        <v>950000</v>
      </c>
    </row>
    <row r="404" spans="1:10" ht="22.5" customHeight="1">
      <c r="A404" s="16"/>
      <c r="B404" s="174">
        <v>42</v>
      </c>
      <c r="C404" s="126"/>
      <c r="D404" s="19"/>
      <c r="E404" s="184"/>
      <c r="F404" s="185"/>
      <c r="G404" s="123" t="s">
        <v>77</v>
      </c>
      <c r="H404" s="103">
        <f>H405+H406</f>
        <v>950000</v>
      </c>
      <c r="I404" s="103">
        <f>J404-H404</f>
        <v>0</v>
      </c>
      <c r="J404" s="104">
        <f>J405+J406</f>
        <v>950000</v>
      </c>
    </row>
    <row r="405" spans="1:10" ht="14.25" customHeight="1">
      <c r="A405" s="16" t="s">
        <v>455</v>
      </c>
      <c r="B405" s="175">
        <v>421</v>
      </c>
      <c r="C405" s="132">
        <v>4.5999999999999996</v>
      </c>
      <c r="D405" s="20" t="s">
        <v>255</v>
      </c>
      <c r="E405" s="184"/>
      <c r="F405" s="185"/>
      <c r="G405" s="46" t="s">
        <v>78</v>
      </c>
      <c r="H405" s="135">
        <v>950000</v>
      </c>
      <c r="I405" s="135">
        <f>J405-H405</f>
        <v>0</v>
      </c>
      <c r="J405" s="136">
        <v>950000</v>
      </c>
    </row>
    <row r="406" spans="1:10" ht="14.25" customHeight="1">
      <c r="A406" s="16" t="s">
        <v>456</v>
      </c>
      <c r="B406" s="175">
        <v>423</v>
      </c>
      <c r="C406" s="132">
        <v>4.5999999999999996</v>
      </c>
      <c r="D406" s="20" t="s">
        <v>255</v>
      </c>
      <c r="E406" s="184"/>
      <c r="F406" s="185"/>
      <c r="G406" s="147" t="s">
        <v>627</v>
      </c>
      <c r="H406" s="135">
        <v>0</v>
      </c>
      <c r="I406" s="135">
        <f>J406-H406</f>
        <v>0</v>
      </c>
      <c r="J406" s="136">
        <v>0</v>
      </c>
    </row>
    <row r="407" spans="1:10" ht="4.5" customHeight="1">
      <c r="A407" s="16"/>
      <c r="B407" s="174"/>
      <c r="C407" s="126"/>
      <c r="D407" s="19"/>
      <c r="E407" s="184"/>
      <c r="F407" s="185"/>
      <c r="G407" s="123"/>
      <c r="H407" s="103"/>
      <c r="I407" s="103"/>
      <c r="J407" s="104"/>
    </row>
    <row r="408" spans="1:10" ht="27" customHeight="1">
      <c r="A408" s="16"/>
      <c r="B408" s="175"/>
      <c r="C408" s="127"/>
      <c r="D408" s="20"/>
      <c r="E408" s="184"/>
      <c r="F408" s="185" t="s">
        <v>564</v>
      </c>
      <c r="G408" s="47" t="s">
        <v>309</v>
      </c>
      <c r="H408" s="110">
        <f>H409</f>
        <v>573000</v>
      </c>
      <c r="I408" s="110">
        <f t="shared" ref="I408:I413" si="55">J408-H408</f>
        <v>52000</v>
      </c>
      <c r="J408" s="111">
        <f>J409</f>
        <v>625000</v>
      </c>
    </row>
    <row r="409" spans="1:10" ht="14.25" customHeight="1">
      <c r="A409" s="16"/>
      <c r="B409" s="174">
        <v>4</v>
      </c>
      <c r="C409" s="126"/>
      <c r="D409" s="20"/>
      <c r="E409" s="184"/>
      <c r="F409" s="185"/>
      <c r="G409" s="123" t="s">
        <v>119</v>
      </c>
      <c r="H409" s="103">
        <f>H410+H412</f>
        <v>573000</v>
      </c>
      <c r="I409" s="103">
        <f t="shared" si="55"/>
        <v>52000</v>
      </c>
      <c r="J409" s="104">
        <f>J410+J412</f>
        <v>625000</v>
      </c>
    </row>
    <row r="410" spans="1:10" ht="22.5" customHeight="1">
      <c r="A410" s="16"/>
      <c r="B410" s="174">
        <v>42</v>
      </c>
      <c r="C410" s="126"/>
      <c r="D410" s="19"/>
      <c r="E410" s="184"/>
      <c r="F410" s="185"/>
      <c r="G410" s="123" t="s">
        <v>77</v>
      </c>
      <c r="H410" s="103">
        <f>H411</f>
        <v>223000</v>
      </c>
      <c r="I410" s="154">
        <f t="shared" si="55"/>
        <v>52000</v>
      </c>
      <c r="J410" s="169">
        <f>J411</f>
        <v>275000</v>
      </c>
    </row>
    <row r="411" spans="1:10" ht="14.25" customHeight="1">
      <c r="A411" s="16" t="s">
        <v>457</v>
      </c>
      <c r="B411" s="175">
        <v>421</v>
      </c>
      <c r="C411" s="132" t="s">
        <v>278</v>
      </c>
      <c r="D411" s="20" t="s">
        <v>18</v>
      </c>
      <c r="E411" s="184"/>
      <c r="F411" s="185"/>
      <c r="G411" s="46" t="s">
        <v>78</v>
      </c>
      <c r="H411" s="135">
        <v>223000</v>
      </c>
      <c r="I411" s="249">
        <f t="shared" si="55"/>
        <v>52000</v>
      </c>
      <c r="J411" s="248">
        <v>275000</v>
      </c>
    </row>
    <row r="412" spans="1:10" ht="24">
      <c r="A412" s="16"/>
      <c r="B412" s="181">
        <v>45</v>
      </c>
      <c r="C412" s="127"/>
      <c r="D412" s="20"/>
      <c r="E412" s="184"/>
      <c r="F412" s="185"/>
      <c r="G412" s="155" t="s">
        <v>38</v>
      </c>
      <c r="H412" s="140">
        <f>H413</f>
        <v>350000</v>
      </c>
      <c r="I412" s="140">
        <f t="shared" si="55"/>
        <v>0</v>
      </c>
      <c r="J412" s="231">
        <f>J413</f>
        <v>350000</v>
      </c>
    </row>
    <row r="413" spans="1:10">
      <c r="A413" s="16" t="s">
        <v>458</v>
      </c>
      <c r="B413" s="175">
        <v>451</v>
      </c>
      <c r="C413" s="132" t="s">
        <v>278</v>
      </c>
      <c r="D413" s="20" t="s">
        <v>18</v>
      </c>
      <c r="E413" s="184"/>
      <c r="F413" s="185"/>
      <c r="G413" s="46" t="s">
        <v>82</v>
      </c>
      <c r="H413" s="107">
        <v>350000</v>
      </c>
      <c r="I413" s="107">
        <f t="shared" si="55"/>
        <v>0</v>
      </c>
      <c r="J413" s="248">
        <v>350000</v>
      </c>
    </row>
    <row r="414" spans="1:10" ht="4.5" customHeight="1">
      <c r="A414" s="16"/>
      <c r="B414" s="175"/>
      <c r="C414" s="127"/>
      <c r="D414" s="20"/>
      <c r="E414" s="184"/>
      <c r="F414" s="185"/>
      <c r="G414" s="46"/>
      <c r="H414" s="107"/>
      <c r="I414" s="107"/>
      <c r="J414" s="253"/>
    </row>
    <row r="415" spans="1:10" ht="27" customHeight="1">
      <c r="A415" s="16"/>
      <c r="B415" s="175"/>
      <c r="C415" s="127"/>
      <c r="D415" s="20"/>
      <c r="E415" s="184"/>
      <c r="F415" s="185" t="s">
        <v>565</v>
      </c>
      <c r="G415" s="47" t="s">
        <v>608</v>
      </c>
      <c r="H415" s="110">
        <f t="shared" ref="H415:J416" si="56">H416</f>
        <v>107000</v>
      </c>
      <c r="I415" s="110">
        <f>J415-H415</f>
        <v>0</v>
      </c>
      <c r="J415" s="111">
        <f t="shared" si="56"/>
        <v>107000</v>
      </c>
    </row>
    <row r="416" spans="1:10" ht="14.25" customHeight="1">
      <c r="A416" s="16"/>
      <c r="B416" s="174">
        <v>4</v>
      </c>
      <c r="C416" s="126"/>
      <c r="D416" s="20"/>
      <c r="E416" s="184"/>
      <c r="F416" s="185"/>
      <c r="G416" s="123" t="s">
        <v>119</v>
      </c>
      <c r="H416" s="103">
        <f t="shared" si="56"/>
        <v>107000</v>
      </c>
      <c r="I416" s="103">
        <f>J416-H416</f>
        <v>0</v>
      </c>
      <c r="J416" s="104">
        <f t="shared" si="56"/>
        <v>107000</v>
      </c>
    </row>
    <row r="417" spans="1:10" ht="24">
      <c r="A417" s="16"/>
      <c r="B417" s="181">
        <v>45</v>
      </c>
      <c r="C417" s="127"/>
      <c r="D417" s="20"/>
      <c r="E417" s="184"/>
      <c r="F417" s="185"/>
      <c r="G417" s="155" t="s">
        <v>38</v>
      </c>
      <c r="H417" s="140">
        <f>H418</f>
        <v>107000</v>
      </c>
      <c r="I417" s="140">
        <f>J417-H417</f>
        <v>0</v>
      </c>
      <c r="J417" s="186">
        <f>J418</f>
        <v>107000</v>
      </c>
    </row>
    <row r="418" spans="1:10" ht="15.75" customHeight="1">
      <c r="A418" s="16" t="s">
        <v>459</v>
      </c>
      <c r="B418" s="175">
        <v>451</v>
      </c>
      <c r="C418" s="132" t="s">
        <v>278</v>
      </c>
      <c r="D418" s="20" t="s">
        <v>18</v>
      </c>
      <c r="E418" s="184"/>
      <c r="F418" s="185"/>
      <c r="G418" s="46" t="s">
        <v>82</v>
      </c>
      <c r="H418" s="107">
        <v>107000</v>
      </c>
      <c r="I418" s="107">
        <f>J418-H418</f>
        <v>0</v>
      </c>
      <c r="J418" s="248">
        <v>107000</v>
      </c>
    </row>
    <row r="419" spans="1:10" ht="6" customHeight="1">
      <c r="A419" s="16"/>
      <c r="B419" s="175"/>
      <c r="C419" s="127"/>
      <c r="D419" s="20"/>
      <c r="E419" s="184"/>
      <c r="F419" s="185"/>
      <c r="G419" s="46"/>
      <c r="H419" s="100"/>
      <c r="I419" s="109"/>
      <c r="J419" s="251"/>
    </row>
    <row r="420" spans="1:10" ht="27" customHeight="1">
      <c r="A420" s="16"/>
      <c r="B420" s="175"/>
      <c r="C420" s="127"/>
      <c r="D420" s="20"/>
      <c r="E420" s="184"/>
      <c r="F420" s="185" t="s">
        <v>682</v>
      </c>
      <c r="G420" s="47" t="s">
        <v>681</v>
      </c>
      <c r="H420" s="110">
        <f t="shared" ref="H420:J421" si="57">H421</f>
        <v>0</v>
      </c>
      <c r="I420" s="110">
        <f>J420-H420</f>
        <v>25000</v>
      </c>
      <c r="J420" s="111">
        <f t="shared" si="57"/>
        <v>25000</v>
      </c>
    </row>
    <row r="421" spans="1:10" ht="14.25" customHeight="1">
      <c r="A421" s="16"/>
      <c r="B421" s="174">
        <v>4</v>
      </c>
      <c r="C421" s="126"/>
      <c r="D421" s="20"/>
      <c r="E421" s="184"/>
      <c r="F421" s="185"/>
      <c r="G421" s="123" t="s">
        <v>119</v>
      </c>
      <c r="H421" s="103">
        <f t="shared" si="57"/>
        <v>0</v>
      </c>
      <c r="I421" s="103">
        <f>J421-H421</f>
        <v>25000</v>
      </c>
      <c r="J421" s="104">
        <f t="shared" si="57"/>
        <v>25000</v>
      </c>
    </row>
    <row r="422" spans="1:10" ht="24">
      <c r="A422" s="16"/>
      <c r="B422" s="174">
        <v>42</v>
      </c>
      <c r="C422" s="126"/>
      <c r="D422" s="19"/>
      <c r="E422" s="184"/>
      <c r="F422" s="185"/>
      <c r="G422" s="123" t="s">
        <v>77</v>
      </c>
      <c r="H422" s="140">
        <f>H423</f>
        <v>0</v>
      </c>
      <c r="I422" s="140">
        <f>J422-H422</f>
        <v>25000</v>
      </c>
      <c r="J422" s="186">
        <f>J423</f>
        <v>25000</v>
      </c>
    </row>
    <row r="423" spans="1:10" ht="15.75" customHeight="1">
      <c r="A423" s="16" t="s">
        <v>460</v>
      </c>
      <c r="B423" s="175">
        <v>422</v>
      </c>
      <c r="C423" s="132" t="s">
        <v>208</v>
      </c>
      <c r="D423" s="20" t="s">
        <v>20</v>
      </c>
      <c r="E423" s="184"/>
      <c r="F423" s="185"/>
      <c r="G423" s="46" t="s">
        <v>133</v>
      </c>
      <c r="H423" s="107">
        <v>0</v>
      </c>
      <c r="I423" s="107">
        <f>J423-H423</f>
        <v>25000</v>
      </c>
      <c r="J423" s="248">
        <v>25000</v>
      </c>
    </row>
    <row r="424" spans="1:10" ht="6" customHeight="1">
      <c r="A424" s="16"/>
      <c r="B424" s="175"/>
      <c r="C424" s="127"/>
      <c r="D424" s="20"/>
      <c r="E424" s="184"/>
      <c r="F424" s="185"/>
      <c r="G424" s="46"/>
      <c r="H424" s="100"/>
      <c r="I424" s="109"/>
      <c r="J424" s="251"/>
    </row>
    <row r="425" spans="1:10" ht="30.75" customHeight="1">
      <c r="A425" s="16"/>
      <c r="B425" s="175"/>
      <c r="C425" s="127"/>
      <c r="D425" s="20"/>
      <c r="E425" s="184">
        <v>3022</v>
      </c>
      <c r="F425" s="185"/>
      <c r="G425" s="137" t="s">
        <v>279</v>
      </c>
      <c r="H425" s="154">
        <f>H427+H432+H437+H442</f>
        <v>70000</v>
      </c>
      <c r="I425" s="154">
        <f>J425-H425</f>
        <v>224500</v>
      </c>
      <c r="J425" s="169">
        <f>J427+J432+J437+J442+J447</f>
        <v>294500</v>
      </c>
    </row>
    <row r="426" spans="1:10" ht="4.5" customHeight="1">
      <c r="A426" s="16"/>
      <c r="B426" s="174"/>
      <c r="C426" s="126"/>
      <c r="D426" s="20"/>
      <c r="E426" s="184"/>
      <c r="F426" s="185"/>
      <c r="G426" s="123"/>
      <c r="H426" s="103"/>
      <c r="I426" s="103"/>
      <c r="J426" s="104"/>
    </row>
    <row r="427" spans="1:10" ht="27" customHeight="1">
      <c r="A427" s="16"/>
      <c r="B427" s="175"/>
      <c r="C427" s="127"/>
      <c r="D427" s="20"/>
      <c r="E427" s="184"/>
      <c r="F427" s="185" t="s">
        <v>566</v>
      </c>
      <c r="G427" s="47" t="s">
        <v>683</v>
      </c>
      <c r="H427" s="110">
        <f t="shared" ref="H427:J428" si="58">H428</f>
        <v>55000</v>
      </c>
      <c r="I427" s="110">
        <f>J427-H427</f>
        <v>0</v>
      </c>
      <c r="J427" s="111">
        <f t="shared" si="58"/>
        <v>55000</v>
      </c>
    </row>
    <row r="428" spans="1:10" ht="15.75" customHeight="1">
      <c r="A428" s="16"/>
      <c r="B428" s="174">
        <v>3</v>
      </c>
      <c r="C428" s="126"/>
      <c r="D428" s="19"/>
      <c r="E428" s="184"/>
      <c r="F428" s="185"/>
      <c r="G428" s="123" t="s">
        <v>118</v>
      </c>
      <c r="H428" s="103">
        <f t="shared" si="58"/>
        <v>55000</v>
      </c>
      <c r="I428" s="103">
        <f>J428-H428</f>
        <v>0</v>
      </c>
      <c r="J428" s="104">
        <f t="shared" si="58"/>
        <v>55000</v>
      </c>
    </row>
    <row r="429" spans="1:10" ht="13.5" customHeight="1">
      <c r="A429" s="16"/>
      <c r="B429" s="174">
        <v>38</v>
      </c>
      <c r="C429" s="126"/>
      <c r="D429" s="19"/>
      <c r="E429" s="184"/>
      <c r="F429" s="185"/>
      <c r="G429" s="123" t="s">
        <v>72</v>
      </c>
      <c r="H429" s="103">
        <f>H430</f>
        <v>55000</v>
      </c>
      <c r="I429" s="103">
        <f>J429-H429</f>
        <v>0</v>
      </c>
      <c r="J429" s="104">
        <f>J430</f>
        <v>55000</v>
      </c>
    </row>
    <row r="430" spans="1:10" ht="14.25" customHeight="1">
      <c r="A430" s="16" t="s">
        <v>461</v>
      </c>
      <c r="B430" s="175">
        <v>386</v>
      </c>
      <c r="C430" s="127" t="s">
        <v>208</v>
      </c>
      <c r="D430" s="20">
        <v>630</v>
      </c>
      <c r="E430" s="184"/>
      <c r="F430" s="185"/>
      <c r="G430" s="46" t="s">
        <v>132</v>
      </c>
      <c r="H430" s="135">
        <v>55000</v>
      </c>
      <c r="I430" s="135">
        <f>J430-H430</f>
        <v>0</v>
      </c>
      <c r="J430" s="136">
        <v>55000</v>
      </c>
    </row>
    <row r="431" spans="1:10" ht="6.75" customHeight="1">
      <c r="A431" s="18"/>
      <c r="B431" s="174"/>
      <c r="C431" s="126"/>
      <c r="D431" s="19"/>
      <c r="E431" s="184"/>
      <c r="F431" s="185"/>
      <c r="G431" s="123"/>
      <c r="H431" s="103"/>
      <c r="I431" s="103"/>
      <c r="J431" s="104"/>
    </row>
    <row r="432" spans="1:10" ht="28.5" customHeight="1">
      <c r="A432" s="16"/>
      <c r="B432" s="175"/>
      <c r="C432" s="127"/>
      <c r="D432" s="20"/>
      <c r="E432" s="184"/>
      <c r="F432" s="185" t="s">
        <v>567</v>
      </c>
      <c r="G432" s="47" t="s">
        <v>684</v>
      </c>
      <c r="H432" s="110">
        <f t="shared" ref="H432:J433" si="59">H433</f>
        <v>15000</v>
      </c>
      <c r="I432" s="110">
        <f>J432-H432</f>
        <v>0</v>
      </c>
      <c r="J432" s="111">
        <f t="shared" si="59"/>
        <v>15000</v>
      </c>
    </row>
    <row r="433" spans="1:10" ht="14.25" customHeight="1">
      <c r="A433" s="16"/>
      <c r="B433" s="174">
        <v>3</v>
      </c>
      <c r="C433" s="126"/>
      <c r="D433" s="19"/>
      <c r="E433" s="184"/>
      <c r="F433" s="185"/>
      <c r="G433" s="123" t="s">
        <v>118</v>
      </c>
      <c r="H433" s="103">
        <f t="shared" si="59"/>
        <v>15000</v>
      </c>
      <c r="I433" s="103">
        <f>J433-H433</f>
        <v>0</v>
      </c>
      <c r="J433" s="104">
        <f t="shared" si="59"/>
        <v>15000</v>
      </c>
    </row>
    <row r="434" spans="1:10" ht="14.25" customHeight="1">
      <c r="A434" s="16"/>
      <c r="B434" s="174">
        <v>38</v>
      </c>
      <c r="C434" s="126"/>
      <c r="D434" s="19"/>
      <c r="E434" s="184"/>
      <c r="F434" s="185"/>
      <c r="G434" s="123" t="s">
        <v>72</v>
      </c>
      <c r="H434" s="103">
        <f>H435</f>
        <v>15000</v>
      </c>
      <c r="I434" s="103">
        <f>J434-H434</f>
        <v>0</v>
      </c>
      <c r="J434" s="104">
        <f>J435</f>
        <v>15000</v>
      </c>
    </row>
    <row r="435" spans="1:10" ht="17.25" customHeight="1">
      <c r="A435" s="16" t="s">
        <v>462</v>
      </c>
      <c r="B435" s="175">
        <v>386</v>
      </c>
      <c r="C435" s="132" t="s">
        <v>208</v>
      </c>
      <c r="D435" s="20" t="s">
        <v>23</v>
      </c>
      <c r="E435" s="184"/>
      <c r="F435" s="185"/>
      <c r="G435" s="46" t="s">
        <v>132</v>
      </c>
      <c r="H435" s="135">
        <v>15000</v>
      </c>
      <c r="I435" s="135">
        <f>J435-H435</f>
        <v>0</v>
      </c>
      <c r="J435" s="136">
        <v>15000</v>
      </c>
    </row>
    <row r="436" spans="1:10" ht="6.75" customHeight="1">
      <c r="A436" s="16"/>
      <c r="B436" s="175"/>
      <c r="C436" s="127"/>
      <c r="D436" s="20"/>
      <c r="E436" s="184"/>
      <c r="F436" s="185"/>
      <c r="G436" s="46"/>
      <c r="H436" s="107"/>
      <c r="I436" s="107"/>
      <c r="J436" s="253"/>
    </row>
    <row r="437" spans="1:10" ht="50.25" customHeight="1">
      <c r="A437" s="16"/>
      <c r="B437" s="175"/>
      <c r="C437" s="127"/>
      <c r="D437" s="20"/>
      <c r="E437" s="184"/>
      <c r="F437" s="185" t="s">
        <v>568</v>
      </c>
      <c r="G437" s="47" t="s">
        <v>685</v>
      </c>
      <c r="H437" s="110">
        <f t="shared" ref="H437:J438" si="60">H438</f>
        <v>0</v>
      </c>
      <c r="I437" s="110">
        <f>J437-H437</f>
        <v>16500</v>
      </c>
      <c r="J437" s="111">
        <f t="shared" si="60"/>
        <v>16500</v>
      </c>
    </row>
    <row r="438" spans="1:10" ht="15" customHeight="1">
      <c r="A438" s="16"/>
      <c r="B438" s="174">
        <v>3</v>
      </c>
      <c r="C438" s="126"/>
      <c r="D438" s="19"/>
      <c r="E438" s="184"/>
      <c r="F438" s="185"/>
      <c r="G438" s="123" t="s">
        <v>118</v>
      </c>
      <c r="H438" s="103">
        <f t="shared" si="60"/>
        <v>0</v>
      </c>
      <c r="I438" s="103">
        <f>J438-H438</f>
        <v>16500</v>
      </c>
      <c r="J438" s="104">
        <f t="shared" si="60"/>
        <v>16500</v>
      </c>
    </row>
    <row r="439" spans="1:10" ht="15" customHeight="1">
      <c r="A439" s="16"/>
      <c r="B439" s="174">
        <v>38</v>
      </c>
      <c r="C439" s="126"/>
      <c r="D439" s="19"/>
      <c r="E439" s="184"/>
      <c r="F439" s="185"/>
      <c r="G439" s="123" t="s">
        <v>72</v>
      </c>
      <c r="H439" s="103">
        <f>H440</f>
        <v>0</v>
      </c>
      <c r="I439" s="103">
        <f>J439-H439</f>
        <v>16500</v>
      </c>
      <c r="J439" s="104">
        <f>J440</f>
        <v>16500</v>
      </c>
    </row>
    <row r="440" spans="1:10" ht="13.5" customHeight="1">
      <c r="A440" s="16" t="s">
        <v>463</v>
      </c>
      <c r="B440" s="175">
        <v>386</v>
      </c>
      <c r="C440" s="127" t="s">
        <v>208</v>
      </c>
      <c r="D440" s="20" t="s">
        <v>23</v>
      </c>
      <c r="E440" s="184"/>
      <c r="F440" s="185"/>
      <c r="G440" s="46" t="s">
        <v>132</v>
      </c>
      <c r="H440" s="135">
        <v>0</v>
      </c>
      <c r="I440" s="135">
        <f>J440-H440</f>
        <v>16500</v>
      </c>
      <c r="J440" s="136">
        <v>16500</v>
      </c>
    </row>
    <row r="441" spans="1:10" ht="3" customHeight="1">
      <c r="A441" s="16"/>
      <c r="B441" s="175"/>
      <c r="C441" s="127"/>
      <c r="D441" s="20"/>
      <c r="E441" s="184"/>
      <c r="F441" s="185"/>
      <c r="G441" s="46"/>
      <c r="H441" s="107"/>
      <c r="I441" s="107"/>
      <c r="J441" s="253"/>
    </row>
    <row r="442" spans="1:10" ht="39" customHeight="1">
      <c r="A442" s="16"/>
      <c r="B442" s="175"/>
      <c r="C442" s="127"/>
      <c r="D442" s="20"/>
      <c r="E442" s="184"/>
      <c r="F442" s="185" t="s">
        <v>569</v>
      </c>
      <c r="G442" s="47" t="s">
        <v>686</v>
      </c>
      <c r="H442" s="110">
        <f t="shared" ref="H442:J443" si="61">H443</f>
        <v>0</v>
      </c>
      <c r="I442" s="110">
        <f>J442-H442</f>
        <v>80000</v>
      </c>
      <c r="J442" s="111">
        <f t="shared" si="61"/>
        <v>80000</v>
      </c>
    </row>
    <row r="443" spans="1:10" ht="15.75" customHeight="1">
      <c r="A443" s="16"/>
      <c r="B443" s="174">
        <v>3</v>
      </c>
      <c r="C443" s="126"/>
      <c r="D443" s="19"/>
      <c r="E443" s="184"/>
      <c r="F443" s="185"/>
      <c r="G443" s="123" t="s">
        <v>118</v>
      </c>
      <c r="H443" s="103">
        <f t="shared" si="61"/>
        <v>0</v>
      </c>
      <c r="I443" s="103">
        <f>J443-H443</f>
        <v>80000</v>
      </c>
      <c r="J443" s="104">
        <f t="shared" si="61"/>
        <v>80000</v>
      </c>
    </row>
    <row r="444" spans="1:10" ht="15.75" customHeight="1">
      <c r="A444" s="16"/>
      <c r="B444" s="174">
        <v>38</v>
      </c>
      <c r="C444" s="126"/>
      <c r="D444" s="19"/>
      <c r="E444" s="184"/>
      <c r="F444" s="185"/>
      <c r="G444" s="123" t="s">
        <v>72</v>
      </c>
      <c r="H444" s="103">
        <f>H445</f>
        <v>0</v>
      </c>
      <c r="I444" s="103">
        <f>J444-H444</f>
        <v>80000</v>
      </c>
      <c r="J444" s="104">
        <f>J445</f>
        <v>80000</v>
      </c>
    </row>
    <row r="445" spans="1:10" ht="13.5" customHeight="1">
      <c r="A445" s="16" t="s">
        <v>464</v>
      </c>
      <c r="B445" s="175">
        <v>386</v>
      </c>
      <c r="C445" s="127">
        <v>1.6</v>
      </c>
      <c r="D445" s="20" t="s">
        <v>23</v>
      </c>
      <c r="E445" s="184"/>
      <c r="F445" s="185"/>
      <c r="G445" s="46" t="s">
        <v>132</v>
      </c>
      <c r="H445" s="135">
        <v>0</v>
      </c>
      <c r="I445" s="135">
        <f>J445-H445</f>
        <v>80000</v>
      </c>
      <c r="J445" s="136">
        <v>80000</v>
      </c>
    </row>
    <row r="446" spans="1:10" ht="4.5" customHeight="1">
      <c r="A446" s="75"/>
      <c r="B446" s="176"/>
      <c r="C446" s="128"/>
      <c r="D446" s="77"/>
      <c r="E446" s="184"/>
      <c r="F446" s="185"/>
      <c r="G446" s="78"/>
      <c r="H446" s="112"/>
      <c r="I446" s="112"/>
      <c r="J446" s="113"/>
    </row>
    <row r="447" spans="1:10" ht="32.25" customHeight="1">
      <c r="A447" s="16"/>
      <c r="B447" s="175"/>
      <c r="C447" s="127"/>
      <c r="D447" s="20"/>
      <c r="E447" s="184"/>
      <c r="F447" s="185" t="s">
        <v>569</v>
      </c>
      <c r="G447" s="47" t="s">
        <v>687</v>
      </c>
      <c r="H447" s="110">
        <f t="shared" ref="H447:J448" si="62">H448</f>
        <v>0</v>
      </c>
      <c r="I447" s="110">
        <f>J447-H447</f>
        <v>128000</v>
      </c>
      <c r="J447" s="111">
        <f t="shared" si="62"/>
        <v>128000</v>
      </c>
    </row>
    <row r="448" spans="1:10" ht="15.75" customHeight="1">
      <c r="A448" s="16"/>
      <c r="B448" s="174">
        <v>3</v>
      </c>
      <c r="C448" s="126"/>
      <c r="D448" s="19"/>
      <c r="E448" s="184"/>
      <c r="F448" s="185"/>
      <c r="G448" s="123" t="s">
        <v>118</v>
      </c>
      <c r="H448" s="103">
        <f t="shared" si="62"/>
        <v>0</v>
      </c>
      <c r="I448" s="103">
        <f>J448-H448</f>
        <v>128000</v>
      </c>
      <c r="J448" s="104">
        <f t="shared" si="62"/>
        <v>128000</v>
      </c>
    </row>
    <row r="449" spans="1:11" ht="12.75" customHeight="1">
      <c r="A449" s="16"/>
      <c r="B449" s="174">
        <v>38</v>
      </c>
      <c r="C449" s="126"/>
      <c r="D449" s="19"/>
      <c r="E449" s="184"/>
      <c r="F449" s="185"/>
      <c r="G449" s="123" t="s">
        <v>72</v>
      </c>
      <c r="H449" s="103">
        <f>H450</f>
        <v>0</v>
      </c>
      <c r="I449" s="103">
        <f>J449-H449</f>
        <v>128000</v>
      </c>
      <c r="J449" s="104">
        <f>J450</f>
        <v>128000</v>
      </c>
    </row>
    <row r="450" spans="1:11" ht="13.5" customHeight="1">
      <c r="A450" s="16" t="s">
        <v>465</v>
      </c>
      <c r="B450" s="175">
        <v>386</v>
      </c>
      <c r="C450" s="127">
        <v>1.6</v>
      </c>
      <c r="D450" s="20" t="s">
        <v>23</v>
      </c>
      <c r="E450" s="184"/>
      <c r="F450" s="185"/>
      <c r="G450" s="46" t="s">
        <v>132</v>
      </c>
      <c r="H450" s="135">
        <v>0</v>
      </c>
      <c r="I450" s="135">
        <f>J450-H450</f>
        <v>128000</v>
      </c>
      <c r="J450" s="136">
        <v>128000</v>
      </c>
    </row>
    <row r="451" spans="1:11" ht="4.5" customHeight="1">
      <c r="A451" s="75"/>
      <c r="B451" s="176"/>
      <c r="C451" s="128"/>
      <c r="D451" s="77"/>
      <c r="E451" s="184"/>
      <c r="F451" s="185"/>
      <c r="G451" s="78"/>
      <c r="H451" s="112"/>
      <c r="I451" s="112"/>
      <c r="J451" s="113"/>
    </row>
    <row r="452" spans="1:11" ht="34.5" customHeight="1">
      <c r="A452" s="296"/>
      <c r="B452" s="297"/>
      <c r="C452" s="298"/>
      <c r="D452" s="299"/>
      <c r="E452" s="280"/>
      <c r="F452" s="281"/>
      <c r="G452" s="282" t="s">
        <v>280</v>
      </c>
      <c r="H452" s="283">
        <f>H454+H485+H499+H507</f>
        <v>1584000</v>
      </c>
      <c r="I452" s="283">
        <f>J452-H452</f>
        <v>4000</v>
      </c>
      <c r="J452" s="284">
        <f>J454+J485+J499+J507</f>
        <v>1588000</v>
      </c>
    </row>
    <row r="453" spans="1:11" ht="6.75" customHeight="1">
      <c r="A453" s="16"/>
      <c r="B453" s="175"/>
      <c r="C453" s="127"/>
      <c r="D453" s="20"/>
      <c r="E453" s="184"/>
      <c r="F453" s="185"/>
      <c r="G453" s="123"/>
      <c r="H453" s="103"/>
      <c r="I453" s="103"/>
      <c r="J453" s="104"/>
    </row>
    <row r="454" spans="1:11" ht="28.5" customHeight="1">
      <c r="A454" s="16"/>
      <c r="B454" s="175"/>
      <c r="C454" s="127"/>
      <c r="D454" s="20"/>
      <c r="E454" s="184">
        <v>3031</v>
      </c>
      <c r="F454" s="185"/>
      <c r="G454" s="27" t="s">
        <v>281</v>
      </c>
      <c r="H454" s="141">
        <f>H456+H463+H469+H474+H480</f>
        <v>305000</v>
      </c>
      <c r="I454" s="141">
        <f t="shared" ref="I454:I461" si="63">J454-H454</f>
        <v>27000</v>
      </c>
      <c r="J454" s="235">
        <f>J456+J463+J469+J474+J480</f>
        <v>332000</v>
      </c>
    </row>
    <row r="455" spans="1:11" ht="5.25" customHeight="1">
      <c r="A455" s="16"/>
      <c r="B455" s="175"/>
      <c r="C455" s="127"/>
      <c r="D455" s="20"/>
      <c r="E455" s="184"/>
      <c r="F455" s="185"/>
      <c r="G455" s="47"/>
      <c r="H455" s="105"/>
      <c r="I455" s="105"/>
      <c r="J455" s="106"/>
    </row>
    <row r="456" spans="1:11" ht="29.25" customHeight="1">
      <c r="A456" s="16"/>
      <c r="B456" s="175"/>
      <c r="C456" s="58"/>
      <c r="D456" s="20"/>
      <c r="E456" s="184"/>
      <c r="F456" s="185" t="s">
        <v>571</v>
      </c>
      <c r="G456" s="47" t="s">
        <v>126</v>
      </c>
      <c r="H456" s="110">
        <f t="shared" ref="H456:J457" si="64">H457</f>
        <v>81000</v>
      </c>
      <c r="I456" s="110">
        <f t="shared" si="63"/>
        <v>10000</v>
      </c>
      <c r="J456" s="111">
        <f t="shared" si="64"/>
        <v>91000</v>
      </c>
    </row>
    <row r="457" spans="1:11" ht="16.5" customHeight="1">
      <c r="A457" s="18"/>
      <c r="B457" s="174">
        <v>3</v>
      </c>
      <c r="C457" s="126"/>
      <c r="D457" s="19"/>
      <c r="E457" s="184"/>
      <c r="F457" s="185"/>
      <c r="G457" s="123" t="s">
        <v>123</v>
      </c>
      <c r="H457" s="103">
        <f t="shared" si="64"/>
        <v>81000</v>
      </c>
      <c r="I457" s="103">
        <f t="shared" si="63"/>
        <v>10000</v>
      </c>
      <c r="J457" s="104">
        <f t="shared" si="64"/>
        <v>91000</v>
      </c>
    </row>
    <row r="458" spans="1:11" ht="16.5" customHeight="1">
      <c r="A458" s="16"/>
      <c r="B458" s="174">
        <v>32</v>
      </c>
      <c r="C458" s="126"/>
      <c r="D458" s="19"/>
      <c r="E458" s="184"/>
      <c r="F458" s="185"/>
      <c r="G458" s="123" t="s">
        <v>61</v>
      </c>
      <c r="H458" s="103">
        <f>SUM(H459:H461)</f>
        <v>81000</v>
      </c>
      <c r="I458" s="103">
        <f t="shared" si="63"/>
        <v>10000</v>
      </c>
      <c r="J458" s="104">
        <f>SUM(J459:J461)</f>
        <v>91000</v>
      </c>
    </row>
    <row r="459" spans="1:11" ht="14.25" customHeight="1">
      <c r="A459" s="16" t="s">
        <v>466</v>
      </c>
      <c r="B459" s="175">
        <v>322</v>
      </c>
      <c r="C459" s="127">
        <v>1.6</v>
      </c>
      <c r="D459" s="20" t="s">
        <v>19</v>
      </c>
      <c r="E459" s="184"/>
      <c r="F459" s="185"/>
      <c r="G459" s="46" t="s">
        <v>63</v>
      </c>
      <c r="H459" s="135">
        <v>30000</v>
      </c>
      <c r="I459" s="135">
        <f t="shared" si="63"/>
        <v>-5000</v>
      </c>
      <c r="J459" s="136">
        <v>25000</v>
      </c>
      <c r="K459" s="30"/>
    </row>
    <row r="460" spans="1:11" ht="14.25" customHeight="1">
      <c r="A460" s="16" t="s">
        <v>467</v>
      </c>
      <c r="B460" s="175">
        <v>323</v>
      </c>
      <c r="C460" s="127">
        <v>1.6</v>
      </c>
      <c r="D460" s="20" t="s">
        <v>630</v>
      </c>
      <c r="E460" s="184"/>
      <c r="F460" s="185"/>
      <c r="G460" s="46" t="s">
        <v>64</v>
      </c>
      <c r="H460" s="135">
        <v>50000</v>
      </c>
      <c r="I460" s="135">
        <f t="shared" si="63"/>
        <v>15000</v>
      </c>
      <c r="J460" s="136">
        <v>65000</v>
      </c>
    </row>
    <row r="461" spans="1:11" ht="14.25" customHeight="1">
      <c r="A461" s="16" t="s">
        <v>468</v>
      </c>
      <c r="B461" s="175">
        <v>329</v>
      </c>
      <c r="C461" s="127">
        <v>1</v>
      </c>
      <c r="D461" s="20" t="s">
        <v>254</v>
      </c>
      <c r="E461" s="184"/>
      <c r="F461" s="185"/>
      <c r="G461" s="46" t="s">
        <v>65</v>
      </c>
      <c r="H461" s="135">
        <v>1000</v>
      </c>
      <c r="I461" s="135">
        <f t="shared" si="63"/>
        <v>0</v>
      </c>
      <c r="J461" s="136">
        <v>1000</v>
      </c>
    </row>
    <row r="462" spans="1:11" ht="6" customHeight="1">
      <c r="A462" s="88"/>
      <c r="B462" s="182"/>
      <c r="C462" s="129"/>
      <c r="D462" s="22"/>
      <c r="E462" s="184"/>
      <c r="F462" s="185"/>
      <c r="G462" s="123"/>
      <c r="H462" s="103"/>
      <c r="I462" s="103"/>
      <c r="J462" s="104"/>
    </row>
    <row r="463" spans="1:11" ht="25.5" customHeight="1">
      <c r="A463" s="16"/>
      <c r="B463" s="175"/>
      <c r="C463" s="58"/>
      <c r="D463" s="20"/>
      <c r="E463" s="184"/>
      <c r="F463" s="185" t="s">
        <v>572</v>
      </c>
      <c r="G463" s="47" t="s">
        <v>606</v>
      </c>
      <c r="H463" s="110">
        <f t="shared" ref="H463:J464" si="65">H464</f>
        <v>149000</v>
      </c>
      <c r="I463" s="110">
        <f>J463-H463</f>
        <v>-18000</v>
      </c>
      <c r="J463" s="111">
        <f t="shared" si="65"/>
        <v>131000</v>
      </c>
    </row>
    <row r="464" spans="1:11" ht="15.75" customHeight="1">
      <c r="A464" s="18"/>
      <c r="B464" s="174">
        <v>3</v>
      </c>
      <c r="C464" s="57"/>
      <c r="D464" s="19"/>
      <c r="E464" s="184"/>
      <c r="F464" s="185"/>
      <c r="G464" s="27" t="s">
        <v>123</v>
      </c>
      <c r="H464" s="103">
        <f t="shared" si="65"/>
        <v>149000</v>
      </c>
      <c r="I464" s="103">
        <f>J464-H464</f>
        <v>-18000</v>
      </c>
      <c r="J464" s="104">
        <f t="shared" si="65"/>
        <v>131000</v>
      </c>
    </row>
    <row r="465" spans="1:10" ht="14.25" customHeight="1">
      <c r="A465" s="16"/>
      <c r="B465" s="174">
        <v>32</v>
      </c>
      <c r="C465" s="57"/>
      <c r="D465" s="19"/>
      <c r="E465" s="184"/>
      <c r="F465" s="185"/>
      <c r="G465" s="27" t="s">
        <v>61</v>
      </c>
      <c r="H465" s="103">
        <f>SUM(H466:H467)</f>
        <v>149000</v>
      </c>
      <c r="I465" s="103">
        <f>J465-H465</f>
        <v>-18000</v>
      </c>
      <c r="J465" s="104">
        <f>SUM(J466:J467)</f>
        <v>131000</v>
      </c>
    </row>
    <row r="466" spans="1:10" ht="13.5" customHeight="1">
      <c r="A466" s="16" t="s">
        <v>469</v>
      </c>
      <c r="B466" s="175">
        <v>322</v>
      </c>
      <c r="C466" s="58">
        <v>2</v>
      </c>
      <c r="D466" s="20" t="s">
        <v>127</v>
      </c>
      <c r="E466" s="184"/>
      <c r="F466" s="185"/>
      <c r="G466" s="46" t="s">
        <v>63</v>
      </c>
      <c r="H466" s="135">
        <v>136000</v>
      </c>
      <c r="I466" s="135">
        <f>J466-H466</f>
        <v>-15000</v>
      </c>
      <c r="J466" s="136">
        <v>121000</v>
      </c>
    </row>
    <row r="467" spans="1:10" ht="13.5" customHeight="1">
      <c r="A467" s="16" t="s">
        <v>470</v>
      </c>
      <c r="B467" s="175">
        <v>323</v>
      </c>
      <c r="C467" s="58">
        <v>2</v>
      </c>
      <c r="D467" s="20" t="s">
        <v>127</v>
      </c>
      <c r="E467" s="184"/>
      <c r="F467" s="185"/>
      <c r="G467" s="46" t="s">
        <v>64</v>
      </c>
      <c r="H467" s="135">
        <v>13000</v>
      </c>
      <c r="I467" s="135">
        <f>J467-H467</f>
        <v>-3000</v>
      </c>
      <c r="J467" s="136">
        <v>10000</v>
      </c>
    </row>
    <row r="468" spans="1:10" ht="7.5" customHeight="1">
      <c r="A468" s="16" t="s">
        <v>702</v>
      </c>
      <c r="B468" s="174"/>
      <c r="C468" s="126"/>
      <c r="D468" s="19"/>
      <c r="E468" s="184"/>
      <c r="F468" s="185"/>
      <c r="G468" s="123"/>
      <c r="H468" s="103"/>
      <c r="I468" s="103"/>
      <c r="J468" s="104"/>
    </row>
    <row r="469" spans="1:10" ht="20.25" customHeight="1">
      <c r="A469" s="16"/>
      <c r="B469" s="175"/>
      <c r="C469" s="58"/>
      <c r="D469" s="20"/>
      <c r="E469" s="184"/>
      <c r="F469" s="185" t="s">
        <v>573</v>
      </c>
      <c r="G469" s="47" t="s">
        <v>136</v>
      </c>
      <c r="H469" s="105">
        <f t="shared" ref="H469:J470" si="66">H470</f>
        <v>50000</v>
      </c>
      <c r="I469" s="105">
        <f>J469-H469</f>
        <v>0</v>
      </c>
      <c r="J469" s="106">
        <f t="shared" si="66"/>
        <v>50000</v>
      </c>
    </row>
    <row r="470" spans="1:10" ht="18.75" customHeight="1">
      <c r="A470" s="16"/>
      <c r="B470" s="174">
        <v>3</v>
      </c>
      <c r="C470" s="57"/>
      <c r="D470" s="19"/>
      <c r="E470" s="184"/>
      <c r="F470" s="185"/>
      <c r="G470" s="27" t="s">
        <v>118</v>
      </c>
      <c r="H470" s="103">
        <f t="shared" si="66"/>
        <v>50000</v>
      </c>
      <c r="I470" s="103">
        <f>J470-H470</f>
        <v>0</v>
      </c>
      <c r="J470" s="104">
        <f t="shared" si="66"/>
        <v>50000</v>
      </c>
    </row>
    <row r="471" spans="1:10" ht="16.5" customHeight="1">
      <c r="A471" s="16"/>
      <c r="B471" s="174">
        <v>38</v>
      </c>
      <c r="C471" s="57"/>
      <c r="D471" s="19"/>
      <c r="E471" s="184"/>
      <c r="F471" s="185"/>
      <c r="G471" s="27" t="s">
        <v>72</v>
      </c>
      <c r="H471" s="103">
        <f>H472</f>
        <v>50000</v>
      </c>
      <c r="I471" s="103">
        <f>J471-H471</f>
        <v>0</v>
      </c>
      <c r="J471" s="104">
        <f>J472</f>
        <v>50000</v>
      </c>
    </row>
    <row r="472" spans="1:10" ht="18" customHeight="1">
      <c r="A472" s="16" t="s">
        <v>471</v>
      </c>
      <c r="B472" s="175">
        <v>382</v>
      </c>
      <c r="C472" s="58" t="s">
        <v>208</v>
      </c>
      <c r="D472" s="20">
        <v>840</v>
      </c>
      <c r="E472" s="184"/>
      <c r="F472" s="185"/>
      <c r="G472" s="46" t="s">
        <v>282</v>
      </c>
      <c r="H472" s="135">
        <v>50000</v>
      </c>
      <c r="I472" s="135">
        <f>J472-H472</f>
        <v>0</v>
      </c>
      <c r="J472" s="136">
        <v>50000</v>
      </c>
    </row>
    <row r="473" spans="1:10" ht="6.75" customHeight="1">
      <c r="A473" s="16"/>
      <c r="B473" s="175"/>
      <c r="C473" s="127"/>
      <c r="D473" s="20"/>
      <c r="E473" s="184"/>
      <c r="F473" s="185"/>
      <c r="G473" s="47"/>
      <c r="H473" s="110"/>
      <c r="I473" s="110"/>
      <c r="J473" s="111"/>
    </row>
    <row r="474" spans="1:10" ht="26.25" customHeight="1">
      <c r="A474" s="16"/>
      <c r="B474" s="175"/>
      <c r="C474" s="58"/>
      <c r="D474" s="20"/>
      <c r="E474" s="184"/>
      <c r="F474" s="185" t="s">
        <v>574</v>
      </c>
      <c r="G474" s="47" t="s">
        <v>688</v>
      </c>
      <c r="H474" s="105">
        <f t="shared" ref="H474:J475" si="67">H475</f>
        <v>5000</v>
      </c>
      <c r="I474" s="105">
        <f>J474-H474</f>
        <v>32000</v>
      </c>
      <c r="J474" s="106">
        <f t="shared" si="67"/>
        <v>37000</v>
      </c>
    </row>
    <row r="475" spans="1:10" ht="21.75" customHeight="1">
      <c r="A475" s="16"/>
      <c r="B475" s="174">
        <v>4</v>
      </c>
      <c r="C475" s="57"/>
      <c r="D475" s="19"/>
      <c r="E475" s="184"/>
      <c r="F475" s="185"/>
      <c r="G475" s="123" t="s">
        <v>119</v>
      </c>
      <c r="H475" s="103">
        <f t="shared" si="67"/>
        <v>5000</v>
      </c>
      <c r="I475" s="103">
        <f>J475-H475</f>
        <v>32000</v>
      </c>
      <c r="J475" s="104">
        <f t="shared" si="67"/>
        <v>37000</v>
      </c>
    </row>
    <row r="476" spans="1:10" ht="27" customHeight="1">
      <c r="A476" s="16"/>
      <c r="B476" s="174">
        <v>42</v>
      </c>
      <c r="C476" s="57"/>
      <c r="D476" s="19"/>
      <c r="E476" s="184"/>
      <c r="F476" s="185"/>
      <c r="G476" s="27" t="s">
        <v>283</v>
      </c>
      <c r="H476" s="103">
        <f>H478+H477</f>
        <v>5000</v>
      </c>
      <c r="I476" s="103">
        <f>J476-H476</f>
        <v>32000</v>
      </c>
      <c r="J476" s="104">
        <f>J478+J477</f>
        <v>37000</v>
      </c>
    </row>
    <row r="477" spans="1:10" ht="15" customHeight="1">
      <c r="A477" s="16" t="s">
        <v>472</v>
      </c>
      <c r="B477" s="175">
        <v>421</v>
      </c>
      <c r="C477" s="58">
        <v>4</v>
      </c>
      <c r="D477" s="20" t="s">
        <v>20</v>
      </c>
      <c r="E477" s="184"/>
      <c r="F477" s="185"/>
      <c r="G477" s="46" t="s">
        <v>78</v>
      </c>
      <c r="H477" s="135">
        <v>0</v>
      </c>
      <c r="I477" s="135">
        <f>J477-H477</f>
        <v>25000</v>
      </c>
      <c r="J477" s="136">
        <v>25000</v>
      </c>
    </row>
    <row r="478" spans="1:10" ht="15" customHeight="1">
      <c r="A478" s="16" t="s">
        <v>473</v>
      </c>
      <c r="B478" s="175">
        <v>422</v>
      </c>
      <c r="C478" s="58" t="s">
        <v>208</v>
      </c>
      <c r="D478" s="20" t="s">
        <v>20</v>
      </c>
      <c r="E478" s="184"/>
      <c r="F478" s="185"/>
      <c r="G478" s="46" t="s">
        <v>284</v>
      </c>
      <c r="H478" s="135">
        <v>5000</v>
      </c>
      <c r="I478" s="135">
        <f>J478-H478</f>
        <v>7000</v>
      </c>
      <c r="J478" s="136">
        <v>12000</v>
      </c>
    </row>
    <row r="479" spans="1:10" ht="6.75" customHeight="1">
      <c r="A479" s="18"/>
      <c r="B479" s="174"/>
      <c r="C479" s="126"/>
      <c r="D479" s="19"/>
      <c r="E479" s="184"/>
      <c r="F479" s="185"/>
      <c r="G479" s="27"/>
      <c r="H479" s="116"/>
      <c r="I479" s="116"/>
      <c r="J479" s="117"/>
    </row>
    <row r="480" spans="1:10" ht="32.25" customHeight="1">
      <c r="A480" s="16"/>
      <c r="B480" s="175"/>
      <c r="C480" s="127"/>
      <c r="D480" s="20"/>
      <c r="E480" s="184"/>
      <c r="F480" s="185" t="s">
        <v>575</v>
      </c>
      <c r="G480" s="47" t="s">
        <v>285</v>
      </c>
      <c r="H480" s="110">
        <f t="shared" ref="H480:J481" si="68">H481</f>
        <v>20000</v>
      </c>
      <c r="I480" s="110">
        <f>J480-H480</f>
        <v>3000</v>
      </c>
      <c r="J480" s="111">
        <f t="shared" si="68"/>
        <v>23000</v>
      </c>
    </row>
    <row r="481" spans="1:10" ht="19.5" customHeight="1">
      <c r="A481" s="16"/>
      <c r="B481" s="174">
        <v>4</v>
      </c>
      <c r="C481" s="126"/>
      <c r="D481" s="20"/>
      <c r="E481" s="184"/>
      <c r="F481" s="185"/>
      <c r="G481" s="123" t="s">
        <v>119</v>
      </c>
      <c r="H481" s="103">
        <f t="shared" si="68"/>
        <v>20000</v>
      </c>
      <c r="I481" s="103">
        <f>J481-H481</f>
        <v>3000</v>
      </c>
      <c r="J481" s="104">
        <f t="shared" si="68"/>
        <v>23000</v>
      </c>
    </row>
    <row r="482" spans="1:10" ht="24">
      <c r="A482" s="16"/>
      <c r="B482" s="181">
        <v>45</v>
      </c>
      <c r="C482" s="127"/>
      <c r="D482" s="20"/>
      <c r="E482" s="184"/>
      <c r="F482" s="185"/>
      <c r="G482" s="155" t="s">
        <v>38</v>
      </c>
      <c r="H482" s="140">
        <f>H483</f>
        <v>20000</v>
      </c>
      <c r="I482" s="140">
        <f>J482-H482</f>
        <v>3000</v>
      </c>
      <c r="J482" s="186">
        <f>J483</f>
        <v>23000</v>
      </c>
    </row>
    <row r="483" spans="1:10" ht="16.5" customHeight="1">
      <c r="A483" s="16" t="s">
        <v>474</v>
      </c>
      <c r="B483" s="175">
        <v>451</v>
      </c>
      <c r="C483" s="127">
        <v>1.3</v>
      </c>
      <c r="D483" s="20" t="s">
        <v>26</v>
      </c>
      <c r="E483" s="184"/>
      <c r="F483" s="185"/>
      <c r="G483" s="46" t="s">
        <v>82</v>
      </c>
      <c r="H483" s="107">
        <v>20000</v>
      </c>
      <c r="I483" s="107">
        <f>J483-H483</f>
        <v>3000</v>
      </c>
      <c r="J483" s="253">
        <v>23000</v>
      </c>
    </row>
    <row r="484" spans="1:10" ht="7.5" customHeight="1">
      <c r="A484" s="16"/>
      <c r="B484" s="174"/>
      <c r="C484" s="126"/>
      <c r="D484" s="19"/>
      <c r="E484" s="184"/>
      <c r="F484" s="185"/>
      <c r="G484" s="27"/>
      <c r="H484" s="103"/>
      <c r="I484" s="103"/>
      <c r="J484" s="104"/>
    </row>
    <row r="485" spans="1:10" ht="36.75" customHeight="1">
      <c r="A485" s="16"/>
      <c r="B485" s="175"/>
      <c r="C485" s="127"/>
      <c r="D485" s="20"/>
      <c r="E485" s="184">
        <v>3032</v>
      </c>
      <c r="F485" s="185"/>
      <c r="G485" s="137" t="s">
        <v>286</v>
      </c>
      <c r="H485" s="140">
        <f>H487+H494</f>
        <v>824000</v>
      </c>
      <c r="I485" s="140">
        <f>J485-H485</f>
        <v>-18000</v>
      </c>
      <c r="J485" s="231">
        <f>J487+J494</f>
        <v>806000</v>
      </c>
    </row>
    <row r="486" spans="1:10" ht="4.5" customHeight="1">
      <c r="A486" s="16"/>
      <c r="B486" s="175"/>
      <c r="C486" s="127"/>
      <c r="D486" s="20"/>
      <c r="E486" s="184"/>
      <c r="F486" s="185"/>
      <c r="G486" s="46"/>
      <c r="H486" s="100"/>
      <c r="I486" s="109"/>
      <c r="J486" s="251"/>
    </row>
    <row r="487" spans="1:10" ht="30" customHeight="1">
      <c r="A487" s="16"/>
      <c r="B487" s="175"/>
      <c r="C487" s="58"/>
      <c r="D487" s="20"/>
      <c r="E487" s="184"/>
      <c r="F487" s="185" t="s">
        <v>576</v>
      </c>
      <c r="G487" s="47" t="s">
        <v>239</v>
      </c>
      <c r="H487" s="105">
        <f t="shared" ref="H487:J488" si="69">H488</f>
        <v>174000</v>
      </c>
      <c r="I487" s="105">
        <f t="shared" ref="I487:I492" si="70">J487-H487</f>
        <v>-18000</v>
      </c>
      <c r="J487" s="106">
        <f t="shared" si="69"/>
        <v>156000</v>
      </c>
    </row>
    <row r="488" spans="1:10" ht="15.75" customHeight="1">
      <c r="A488" s="16"/>
      <c r="B488" s="174">
        <v>3</v>
      </c>
      <c r="C488" s="57"/>
      <c r="D488" s="19"/>
      <c r="E488" s="184"/>
      <c r="F488" s="185"/>
      <c r="G488" s="123" t="s">
        <v>120</v>
      </c>
      <c r="H488" s="116">
        <f t="shared" si="69"/>
        <v>174000</v>
      </c>
      <c r="I488" s="116">
        <f t="shared" si="70"/>
        <v>-18000</v>
      </c>
      <c r="J488" s="117">
        <f t="shared" si="69"/>
        <v>156000</v>
      </c>
    </row>
    <row r="489" spans="1:10" ht="15.75" customHeight="1">
      <c r="A489" s="16"/>
      <c r="B489" s="174">
        <v>32</v>
      </c>
      <c r="C489" s="57"/>
      <c r="D489" s="19"/>
      <c r="E489" s="184"/>
      <c r="F489" s="185"/>
      <c r="G489" s="123" t="s">
        <v>61</v>
      </c>
      <c r="H489" s="116">
        <f>SUM(H490:H492)</f>
        <v>174000</v>
      </c>
      <c r="I489" s="116">
        <f t="shared" si="70"/>
        <v>-18000</v>
      </c>
      <c r="J489" s="117">
        <f>SUM(J490:J492)</f>
        <v>156000</v>
      </c>
    </row>
    <row r="490" spans="1:10" ht="16.5" customHeight="1">
      <c r="A490" s="16" t="s">
        <v>475</v>
      </c>
      <c r="B490" s="175">
        <v>322</v>
      </c>
      <c r="C490" s="58">
        <v>1.6</v>
      </c>
      <c r="D490" s="20" t="s">
        <v>25</v>
      </c>
      <c r="E490" s="184"/>
      <c r="F490" s="185"/>
      <c r="G490" s="46" t="s">
        <v>63</v>
      </c>
      <c r="H490" s="135">
        <v>150000</v>
      </c>
      <c r="I490" s="135">
        <f t="shared" si="70"/>
        <v>-13000</v>
      </c>
      <c r="J490" s="136">
        <v>137000</v>
      </c>
    </row>
    <row r="491" spans="1:10" ht="16.5" customHeight="1">
      <c r="A491" s="16" t="s">
        <v>476</v>
      </c>
      <c r="B491" s="175">
        <v>323</v>
      </c>
      <c r="C491" s="58">
        <v>1</v>
      </c>
      <c r="D491" s="20" t="s">
        <v>25</v>
      </c>
      <c r="E491" s="184"/>
      <c r="F491" s="185"/>
      <c r="G491" s="46" t="s">
        <v>64</v>
      </c>
      <c r="H491" s="135">
        <v>23000</v>
      </c>
      <c r="I491" s="135">
        <f t="shared" si="70"/>
        <v>-5000</v>
      </c>
      <c r="J491" s="136">
        <v>18000</v>
      </c>
    </row>
    <row r="492" spans="1:10" ht="16.5" customHeight="1">
      <c r="A492" s="16" t="s">
        <v>477</v>
      </c>
      <c r="B492" s="175">
        <v>329</v>
      </c>
      <c r="C492" s="58">
        <v>1</v>
      </c>
      <c r="D492" s="20" t="s">
        <v>25</v>
      </c>
      <c r="E492" s="184"/>
      <c r="F492" s="185"/>
      <c r="G492" s="46" t="s">
        <v>65</v>
      </c>
      <c r="H492" s="135">
        <v>1000</v>
      </c>
      <c r="I492" s="135">
        <f t="shared" si="70"/>
        <v>0</v>
      </c>
      <c r="J492" s="136">
        <v>1000</v>
      </c>
    </row>
    <row r="493" spans="1:10" ht="6.75" customHeight="1">
      <c r="A493" s="16"/>
      <c r="B493" s="175"/>
      <c r="C493" s="58"/>
      <c r="D493" s="20"/>
      <c r="E493" s="184"/>
      <c r="F493" s="185"/>
      <c r="G493" s="46"/>
      <c r="H493" s="135"/>
      <c r="I493" s="135"/>
      <c r="J493" s="136"/>
    </row>
    <row r="494" spans="1:10" ht="28.5" customHeight="1">
      <c r="A494" s="16"/>
      <c r="B494" s="175"/>
      <c r="C494" s="127"/>
      <c r="D494" s="20"/>
      <c r="E494" s="184"/>
      <c r="F494" s="185" t="s">
        <v>633</v>
      </c>
      <c r="G494" s="47" t="s">
        <v>629</v>
      </c>
      <c r="H494" s="110">
        <f t="shared" ref="H494:J495" si="71">H495</f>
        <v>650000</v>
      </c>
      <c r="I494" s="110">
        <f>J494-H494</f>
        <v>0</v>
      </c>
      <c r="J494" s="111">
        <f t="shared" si="71"/>
        <v>650000</v>
      </c>
    </row>
    <row r="495" spans="1:10" ht="14.25" customHeight="1">
      <c r="A495" s="16"/>
      <c r="B495" s="174">
        <v>4</v>
      </c>
      <c r="C495" s="126"/>
      <c r="D495" s="20"/>
      <c r="E495" s="184"/>
      <c r="F495" s="185"/>
      <c r="G495" s="123" t="s">
        <v>119</v>
      </c>
      <c r="H495" s="103">
        <f t="shared" si="71"/>
        <v>650000</v>
      </c>
      <c r="I495" s="103">
        <f>J495-H495</f>
        <v>0</v>
      </c>
      <c r="J495" s="104">
        <f t="shared" si="71"/>
        <v>650000</v>
      </c>
    </row>
    <row r="496" spans="1:10" ht="25.5">
      <c r="A496" s="16"/>
      <c r="B496" s="181">
        <v>42</v>
      </c>
      <c r="C496" s="127"/>
      <c r="D496" s="20"/>
      <c r="E496" s="184"/>
      <c r="F496" s="185"/>
      <c r="G496" s="27" t="s">
        <v>283</v>
      </c>
      <c r="H496" s="140">
        <f>H497</f>
        <v>650000</v>
      </c>
      <c r="I496" s="140">
        <f>J496-H496</f>
        <v>0</v>
      </c>
      <c r="J496" s="186">
        <f>J497</f>
        <v>650000</v>
      </c>
    </row>
    <row r="497" spans="1:10">
      <c r="A497" s="16" t="s">
        <v>478</v>
      </c>
      <c r="B497" s="175">
        <v>422</v>
      </c>
      <c r="C497" s="127">
        <v>6</v>
      </c>
      <c r="D497" s="20" t="s">
        <v>30</v>
      </c>
      <c r="E497" s="184"/>
      <c r="F497" s="185"/>
      <c r="G497" s="46" t="s">
        <v>133</v>
      </c>
      <c r="H497" s="107">
        <v>650000</v>
      </c>
      <c r="I497" s="107">
        <f>J497-H497</f>
        <v>0</v>
      </c>
      <c r="J497" s="253">
        <v>650000</v>
      </c>
    </row>
    <row r="498" spans="1:10" ht="3.75" customHeight="1">
      <c r="A498" s="16"/>
      <c r="B498" s="174"/>
      <c r="C498" s="126"/>
      <c r="D498" s="19"/>
      <c r="E498" s="184"/>
      <c r="F498" s="185"/>
      <c r="G498" s="27"/>
      <c r="H498" s="103"/>
      <c r="I498" s="103"/>
      <c r="J498" s="104"/>
    </row>
    <row r="499" spans="1:10" ht="26.25" customHeight="1">
      <c r="A499" s="16"/>
      <c r="B499" s="174"/>
      <c r="C499" s="126"/>
      <c r="D499" s="20"/>
      <c r="E499" s="184">
        <v>3033</v>
      </c>
      <c r="F499" s="185"/>
      <c r="G499" s="27" t="s">
        <v>194</v>
      </c>
      <c r="H499" s="103">
        <f>H501</f>
        <v>275000</v>
      </c>
      <c r="I499" s="103">
        <f>J499-H499</f>
        <v>-5000</v>
      </c>
      <c r="J499" s="104">
        <f>J501</f>
        <v>270000</v>
      </c>
    </row>
    <row r="500" spans="1:10" ht="3" customHeight="1">
      <c r="A500" s="18"/>
      <c r="B500" s="174"/>
      <c r="C500" s="126"/>
      <c r="D500" s="19"/>
      <c r="E500" s="184"/>
      <c r="F500" s="185"/>
      <c r="G500" s="123"/>
      <c r="H500" s="103"/>
      <c r="I500" s="103"/>
      <c r="J500" s="104"/>
    </row>
    <row r="501" spans="1:10" ht="27.75" customHeight="1">
      <c r="A501" s="16"/>
      <c r="B501" s="175"/>
      <c r="C501" s="58"/>
      <c r="D501" s="20"/>
      <c r="E501" s="184"/>
      <c r="F501" s="185" t="s">
        <v>570</v>
      </c>
      <c r="G501" s="47" t="s">
        <v>9</v>
      </c>
      <c r="H501" s="110">
        <f t="shared" ref="H501:J502" si="72">H502</f>
        <v>275000</v>
      </c>
      <c r="I501" s="110">
        <f>J501-H501</f>
        <v>-5000</v>
      </c>
      <c r="J501" s="111">
        <f t="shared" si="72"/>
        <v>270000</v>
      </c>
    </row>
    <row r="502" spans="1:10" ht="12.75" customHeight="1">
      <c r="A502" s="18"/>
      <c r="B502" s="174">
        <v>3</v>
      </c>
      <c r="C502" s="57"/>
      <c r="D502" s="19"/>
      <c r="E502" s="184"/>
      <c r="F502" s="185"/>
      <c r="G502" s="27" t="s">
        <v>123</v>
      </c>
      <c r="H502" s="103">
        <f t="shared" si="72"/>
        <v>275000</v>
      </c>
      <c r="I502" s="103">
        <f>J502-H502</f>
        <v>-5000</v>
      </c>
      <c r="J502" s="104">
        <f t="shared" si="72"/>
        <v>270000</v>
      </c>
    </row>
    <row r="503" spans="1:10" ht="14.25" customHeight="1">
      <c r="A503" s="16"/>
      <c r="B503" s="174">
        <v>32</v>
      </c>
      <c r="C503" s="57"/>
      <c r="D503" s="19"/>
      <c r="E503" s="184"/>
      <c r="F503" s="185"/>
      <c r="G503" s="27" t="s">
        <v>61</v>
      </c>
      <c r="H503" s="103">
        <f>SUM(H504:H505)</f>
        <v>275000</v>
      </c>
      <c r="I503" s="103">
        <f>J503-H503</f>
        <v>-5000</v>
      </c>
      <c r="J503" s="104">
        <f>SUM(J504:J505)</f>
        <v>270000</v>
      </c>
    </row>
    <row r="504" spans="1:10" ht="13.5" customHeight="1">
      <c r="A504" s="16" t="s">
        <v>479</v>
      </c>
      <c r="B504" s="175">
        <v>322</v>
      </c>
      <c r="C504" s="58">
        <v>2</v>
      </c>
      <c r="D504" s="20" t="s">
        <v>19</v>
      </c>
      <c r="E504" s="184"/>
      <c r="F504" s="185"/>
      <c r="G504" s="46" t="s">
        <v>63</v>
      </c>
      <c r="H504" s="135">
        <v>257000</v>
      </c>
      <c r="I504" s="135">
        <f>J504-H504</f>
        <v>-5000</v>
      </c>
      <c r="J504" s="136">
        <v>252000</v>
      </c>
    </row>
    <row r="505" spans="1:10" ht="13.5" customHeight="1">
      <c r="A505" s="16" t="s">
        <v>480</v>
      </c>
      <c r="B505" s="175">
        <v>323</v>
      </c>
      <c r="C505" s="58">
        <v>2</v>
      </c>
      <c r="D505" s="20" t="s">
        <v>19</v>
      </c>
      <c r="E505" s="184"/>
      <c r="F505" s="185"/>
      <c r="G505" s="46" t="s">
        <v>64</v>
      </c>
      <c r="H505" s="135">
        <v>18000</v>
      </c>
      <c r="I505" s="135">
        <f>J505-H505</f>
        <v>0</v>
      </c>
      <c r="J505" s="136">
        <v>18000</v>
      </c>
    </row>
    <row r="506" spans="1:10" ht="2.25" customHeight="1">
      <c r="A506" s="16"/>
      <c r="B506" s="175"/>
      <c r="C506" s="127"/>
      <c r="D506" s="20"/>
      <c r="E506" s="184"/>
      <c r="F506" s="185"/>
      <c r="G506" s="46"/>
      <c r="H506" s="107"/>
      <c r="I506" s="107"/>
      <c r="J506" s="253"/>
    </row>
    <row r="507" spans="1:10" ht="29.25" customHeight="1">
      <c r="A507" s="16"/>
      <c r="B507" s="175"/>
      <c r="C507" s="127"/>
      <c r="D507" s="20"/>
      <c r="E507" s="184">
        <v>3034</v>
      </c>
      <c r="F507" s="185"/>
      <c r="G507" s="137" t="s">
        <v>287</v>
      </c>
      <c r="H507" s="140">
        <f>H509</f>
        <v>180000</v>
      </c>
      <c r="I507" s="140">
        <f>J507-H507</f>
        <v>0</v>
      </c>
      <c r="J507" s="231">
        <f>J509</f>
        <v>180000</v>
      </c>
    </row>
    <row r="508" spans="1:10" ht="3" customHeight="1">
      <c r="A508" s="18"/>
      <c r="B508" s="174"/>
      <c r="C508" s="126"/>
      <c r="D508" s="19"/>
      <c r="E508" s="184"/>
      <c r="F508" s="185"/>
      <c r="G508" s="123"/>
      <c r="H508" s="103"/>
      <c r="I508" s="103"/>
      <c r="J508" s="104"/>
    </row>
    <row r="509" spans="1:10" ht="28.5" customHeight="1">
      <c r="A509" s="16"/>
      <c r="B509" s="175"/>
      <c r="C509" s="127"/>
      <c r="D509" s="20"/>
      <c r="E509" s="184"/>
      <c r="F509" s="185" t="s">
        <v>577</v>
      </c>
      <c r="G509" s="47" t="s">
        <v>288</v>
      </c>
      <c r="H509" s="110">
        <f t="shared" ref="H509:J510" si="73">H510</f>
        <v>180000</v>
      </c>
      <c r="I509" s="110">
        <f>J509-H509</f>
        <v>0</v>
      </c>
      <c r="J509" s="111">
        <f t="shared" si="73"/>
        <v>180000</v>
      </c>
    </row>
    <row r="510" spans="1:10" s="38" customFormat="1" ht="15.75" customHeight="1">
      <c r="A510" s="18"/>
      <c r="B510" s="174">
        <v>4</v>
      </c>
      <c r="C510" s="126"/>
      <c r="D510" s="19"/>
      <c r="E510" s="184"/>
      <c r="F510" s="185"/>
      <c r="G510" s="27" t="s">
        <v>119</v>
      </c>
      <c r="H510" s="116">
        <f t="shared" si="73"/>
        <v>180000</v>
      </c>
      <c r="I510" s="116">
        <f>J510-H510</f>
        <v>0</v>
      </c>
      <c r="J510" s="117">
        <f t="shared" si="73"/>
        <v>180000</v>
      </c>
    </row>
    <row r="511" spans="1:10" ht="27" customHeight="1">
      <c r="A511" s="16"/>
      <c r="B511" s="174">
        <v>42</v>
      </c>
      <c r="C511" s="126"/>
      <c r="D511" s="19"/>
      <c r="E511" s="184"/>
      <c r="F511" s="185"/>
      <c r="G511" s="27" t="s">
        <v>11</v>
      </c>
      <c r="H511" s="103">
        <f>H512</f>
        <v>180000</v>
      </c>
      <c r="I511" s="103">
        <f>J511-H511</f>
        <v>0</v>
      </c>
      <c r="J511" s="104">
        <f>J512</f>
        <v>180000</v>
      </c>
    </row>
    <row r="512" spans="1:10" ht="17.25" customHeight="1">
      <c r="A512" s="16" t="s">
        <v>481</v>
      </c>
      <c r="B512" s="175">
        <v>421</v>
      </c>
      <c r="C512" s="127">
        <v>6</v>
      </c>
      <c r="D512" s="20" t="s">
        <v>30</v>
      </c>
      <c r="E512" s="184"/>
      <c r="F512" s="185"/>
      <c r="G512" s="46" t="s">
        <v>78</v>
      </c>
      <c r="H512" s="135">
        <v>180000</v>
      </c>
      <c r="I512" s="135">
        <f>J512-H512</f>
        <v>0</v>
      </c>
      <c r="J512" s="136">
        <v>180000</v>
      </c>
    </row>
    <row r="513" spans="1:11" ht="2.25" customHeight="1">
      <c r="A513" s="16"/>
      <c r="B513" s="175"/>
      <c r="C513" s="127"/>
      <c r="D513" s="20"/>
      <c r="E513" s="184"/>
      <c r="F513" s="185"/>
      <c r="G513" s="46"/>
      <c r="H513" s="107"/>
      <c r="I513" s="107"/>
      <c r="J513" s="253"/>
    </row>
    <row r="514" spans="1:11" ht="37.5" customHeight="1">
      <c r="A514" s="285"/>
      <c r="B514" s="286"/>
      <c r="C514" s="287"/>
      <c r="D514" s="288"/>
      <c r="E514" s="280"/>
      <c r="F514" s="281"/>
      <c r="G514" s="275" t="s">
        <v>289</v>
      </c>
      <c r="H514" s="268">
        <f>H516</f>
        <v>300000</v>
      </c>
      <c r="I514" s="268">
        <f>J514-H514</f>
        <v>44000</v>
      </c>
      <c r="J514" s="269">
        <f>J516</f>
        <v>344000</v>
      </c>
    </row>
    <row r="515" spans="1:11" ht="3" customHeight="1">
      <c r="A515" s="16"/>
      <c r="B515" s="175"/>
      <c r="C515" s="58"/>
      <c r="D515" s="20"/>
      <c r="E515" s="184"/>
      <c r="F515" s="185"/>
      <c r="G515" s="46"/>
      <c r="H515" s="101"/>
      <c r="I515" s="101"/>
      <c r="J515" s="251"/>
    </row>
    <row r="516" spans="1:11" ht="34.5" customHeight="1">
      <c r="A516" s="18"/>
      <c r="B516" s="174"/>
      <c r="C516" s="126"/>
      <c r="D516" s="19"/>
      <c r="E516" s="184">
        <v>3041</v>
      </c>
      <c r="F516" s="185"/>
      <c r="G516" s="123" t="s">
        <v>623</v>
      </c>
      <c r="H516" s="116">
        <f>H518+H524</f>
        <v>300000</v>
      </c>
      <c r="I516" s="116">
        <f>J516-H516</f>
        <v>44000</v>
      </c>
      <c r="J516" s="117">
        <f>J518+J524</f>
        <v>344000</v>
      </c>
      <c r="K516" s="41"/>
    </row>
    <row r="517" spans="1:11" ht="2.25" customHeight="1">
      <c r="A517" s="18"/>
      <c r="B517" s="174"/>
      <c r="C517" s="126"/>
      <c r="D517" s="19"/>
      <c r="E517" s="184"/>
      <c r="F517" s="185"/>
      <c r="G517" s="27"/>
      <c r="H517" s="135"/>
      <c r="I517" s="135"/>
      <c r="J517" s="136"/>
    </row>
    <row r="518" spans="1:11" ht="26.25" customHeight="1">
      <c r="A518" s="16"/>
      <c r="B518" s="175"/>
      <c r="C518" s="127"/>
      <c r="D518" s="20"/>
      <c r="E518" s="184"/>
      <c r="F518" s="185" t="s">
        <v>634</v>
      </c>
      <c r="G518" s="47" t="s">
        <v>618</v>
      </c>
      <c r="H518" s="110">
        <f t="shared" ref="H518:J519" si="74">H519</f>
        <v>16000</v>
      </c>
      <c r="I518" s="110">
        <f>J518-H518</f>
        <v>-5000</v>
      </c>
      <c r="J518" s="111">
        <f t="shared" si="74"/>
        <v>11000</v>
      </c>
    </row>
    <row r="519" spans="1:11" ht="14.25" customHeight="1">
      <c r="A519" s="18"/>
      <c r="B519" s="174">
        <v>3</v>
      </c>
      <c r="C519" s="126"/>
      <c r="D519" s="19"/>
      <c r="E519" s="184"/>
      <c r="F519" s="185"/>
      <c r="G519" s="123" t="s">
        <v>123</v>
      </c>
      <c r="H519" s="103">
        <f t="shared" si="74"/>
        <v>16000</v>
      </c>
      <c r="I519" s="103">
        <f>J519-H519</f>
        <v>-5000</v>
      </c>
      <c r="J519" s="104">
        <f t="shared" si="74"/>
        <v>11000</v>
      </c>
    </row>
    <row r="520" spans="1:11" ht="14.25" customHeight="1">
      <c r="A520" s="18"/>
      <c r="B520" s="174">
        <v>32</v>
      </c>
      <c r="C520" s="126"/>
      <c r="D520" s="19"/>
      <c r="E520" s="184"/>
      <c r="F520" s="185"/>
      <c r="G520" s="123" t="s">
        <v>61</v>
      </c>
      <c r="H520" s="103">
        <f>SUM(H521:H522)</f>
        <v>16000</v>
      </c>
      <c r="I520" s="103">
        <f>J520-H520</f>
        <v>-5000</v>
      </c>
      <c r="J520" s="104">
        <f>SUM(J521:J522)</f>
        <v>11000</v>
      </c>
    </row>
    <row r="521" spans="1:11" ht="15" customHeight="1">
      <c r="A521" s="156" t="s">
        <v>482</v>
      </c>
      <c r="B521" s="175">
        <v>322</v>
      </c>
      <c r="C521" s="127">
        <v>1.6</v>
      </c>
      <c r="D521" s="20" t="s">
        <v>20</v>
      </c>
      <c r="E521" s="184"/>
      <c r="F521" s="185"/>
      <c r="G521" s="46" t="s">
        <v>63</v>
      </c>
      <c r="H521" s="135">
        <v>7000</v>
      </c>
      <c r="I521" s="135">
        <f>J521-H521</f>
        <v>-3000</v>
      </c>
      <c r="J521" s="136">
        <v>4000</v>
      </c>
    </row>
    <row r="522" spans="1:11" ht="15" customHeight="1">
      <c r="A522" s="16" t="s">
        <v>483</v>
      </c>
      <c r="B522" s="175">
        <v>323</v>
      </c>
      <c r="C522" s="127">
        <v>1.6</v>
      </c>
      <c r="D522" s="20" t="s">
        <v>20</v>
      </c>
      <c r="E522" s="184"/>
      <c r="F522" s="185"/>
      <c r="G522" s="46" t="s">
        <v>64</v>
      </c>
      <c r="H522" s="135">
        <v>9000</v>
      </c>
      <c r="I522" s="135">
        <f>J522-H522</f>
        <v>-2000</v>
      </c>
      <c r="J522" s="136">
        <v>7000</v>
      </c>
    </row>
    <row r="523" spans="1:11" ht="6" customHeight="1">
      <c r="A523" s="16"/>
      <c r="B523" s="175"/>
      <c r="C523" s="58"/>
      <c r="D523" s="20"/>
      <c r="E523" s="184"/>
      <c r="F523" s="185"/>
      <c r="G523" s="47"/>
      <c r="H523" s="105"/>
      <c r="I523" s="105"/>
      <c r="J523" s="106"/>
    </row>
    <row r="524" spans="1:11" ht="57" customHeight="1">
      <c r="A524" s="16"/>
      <c r="B524" s="175"/>
      <c r="C524" s="127"/>
      <c r="D524" s="20"/>
      <c r="E524" s="184"/>
      <c r="F524" s="185" t="s">
        <v>635</v>
      </c>
      <c r="G524" s="47" t="s">
        <v>290</v>
      </c>
      <c r="H524" s="110">
        <f t="shared" ref="H524:J525" si="75">H525</f>
        <v>284000</v>
      </c>
      <c r="I524" s="110">
        <f>J524-H524</f>
        <v>49000</v>
      </c>
      <c r="J524" s="111">
        <f t="shared" si="75"/>
        <v>333000</v>
      </c>
    </row>
    <row r="525" spans="1:11" ht="20.25" customHeight="1">
      <c r="A525" s="16"/>
      <c r="B525" s="174">
        <v>3</v>
      </c>
      <c r="C525" s="126"/>
      <c r="D525" s="19"/>
      <c r="E525" s="184"/>
      <c r="F525" s="185"/>
      <c r="G525" s="123" t="s">
        <v>123</v>
      </c>
      <c r="H525" s="103">
        <f t="shared" si="75"/>
        <v>284000</v>
      </c>
      <c r="I525" s="103">
        <f>J525-H525</f>
        <v>49000</v>
      </c>
      <c r="J525" s="104">
        <f t="shared" si="75"/>
        <v>333000</v>
      </c>
    </row>
    <row r="526" spans="1:11" ht="15" customHeight="1">
      <c r="A526" s="16"/>
      <c r="B526" s="174">
        <v>32</v>
      </c>
      <c r="C526" s="126"/>
      <c r="D526" s="19"/>
      <c r="E526" s="184"/>
      <c r="F526" s="185"/>
      <c r="G526" s="123" t="s">
        <v>61</v>
      </c>
      <c r="H526" s="103">
        <f>SUM(H527:H528)</f>
        <v>284000</v>
      </c>
      <c r="I526" s="103">
        <f>J526-H526</f>
        <v>49000</v>
      </c>
      <c r="J526" s="104">
        <f>SUM(J527:J528)</f>
        <v>333000</v>
      </c>
    </row>
    <row r="527" spans="1:11" ht="14.25" customHeight="1">
      <c r="A527" s="16" t="s">
        <v>484</v>
      </c>
      <c r="B527" s="175">
        <v>323</v>
      </c>
      <c r="C527" s="127">
        <v>1.2</v>
      </c>
      <c r="D527" s="20" t="s">
        <v>20</v>
      </c>
      <c r="E527" s="184"/>
      <c r="F527" s="185"/>
      <c r="G527" s="46" t="s">
        <v>131</v>
      </c>
      <c r="H527" s="135">
        <v>283000</v>
      </c>
      <c r="I527" s="135">
        <f>J527-H527</f>
        <v>49000</v>
      </c>
      <c r="J527" s="136">
        <v>332000</v>
      </c>
      <c r="K527" s="30"/>
    </row>
    <row r="528" spans="1:11" ht="14.25" customHeight="1">
      <c r="A528" s="16" t="s">
        <v>485</v>
      </c>
      <c r="B528" s="175">
        <v>329</v>
      </c>
      <c r="C528" s="127">
        <v>1</v>
      </c>
      <c r="D528" s="20" t="s">
        <v>20</v>
      </c>
      <c r="E528" s="184"/>
      <c r="F528" s="185"/>
      <c r="G528" s="46" t="s">
        <v>8</v>
      </c>
      <c r="H528" s="135">
        <v>1000</v>
      </c>
      <c r="I528" s="135">
        <f>J528-H528</f>
        <v>0</v>
      </c>
      <c r="J528" s="136">
        <v>1000</v>
      </c>
    </row>
    <row r="529" spans="1:10" ht="7.5" customHeight="1">
      <c r="A529" s="18"/>
      <c r="B529" s="174"/>
      <c r="C529" s="57"/>
      <c r="D529" s="19"/>
      <c r="E529" s="184"/>
      <c r="F529" s="185"/>
      <c r="G529" s="123"/>
      <c r="H529" s="103"/>
      <c r="I529" s="103"/>
      <c r="J529" s="104"/>
    </row>
    <row r="530" spans="1:10" ht="48" customHeight="1">
      <c r="A530" s="285"/>
      <c r="B530" s="286"/>
      <c r="C530" s="287"/>
      <c r="D530" s="288"/>
      <c r="E530" s="280"/>
      <c r="F530" s="281"/>
      <c r="G530" s="293" t="s">
        <v>697</v>
      </c>
      <c r="H530" s="268">
        <f>H532+H547+H563+H602+H640+H709+H725+H755</f>
        <v>9769950</v>
      </c>
      <c r="I530" s="268">
        <f>J530-H530</f>
        <v>-358500</v>
      </c>
      <c r="J530" s="269">
        <f>J532+J547+J563+J602+J640+J709+J725+J755</f>
        <v>9411450</v>
      </c>
    </row>
    <row r="531" spans="1:10" ht="9" customHeight="1">
      <c r="A531" s="16"/>
      <c r="B531" s="175"/>
      <c r="C531" s="127"/>
      <c r="D531" s="20"/>
      <c r="E531" s="184"/>
      <c r="F531" s="185"/>
      <c r="G531" s="46"/>
      <c r="H531" s="107"/>
      <c r="I531" s="107"/>
      <c r="J531" s="253"/>
    </row>
    <row r="532" spans="1:10" ht="30.75" customHeight="1">
      <c r="A532" s="276"/>
      <c r="B532" s="277"/>
      <c r="C532" s="300"/>
      <c r="D532" s="279"/>
      <c r="E532" s="280"/>
      <c r="F532" s="281"/>
      <c r="G532" s="282" t="s">
        <v>291</v>
      </c>
      <c r="H532" s="294">
        <f>H534</f>
        <v>935000</v>
      </c>
      <c r="I532" s="294">
        <f>J532-H532</f>
        <v>105000</v>
      </c>
      <c r="J532" s="295">
        <f>J534</f>
        <v>1040000</v>
      </c>
    </row>
    <row r="533" spans="1:10" ht="6.75" customHeight="1">
      <c r="A533" s="16"/>
      <c r="B533" s="175"/>
      <c r="C533" s="127"/>
      <c r="D533" s="20"/>
      <c r="E533" s="184"/>
      <c r="F533" s="185"/>
      <c r="G533" s="46"/>
      <c r="H533" s="100"/>
      <c r="I533" s="100"/>
      <c r="J533" s="251"/>
    </row>
    <row r="534" spans="1:10" ht="28.5" customHeight="1">
      <c r="A534" s="16"/>
      <c r="B534" s="175"/>
      <c r="C534" s="127"/>
      <c r="D534" s="20"/>
      <c r="E534" s="184">
        <v>4011</v>
      </c>
      <c r="F534" s="185"/>
      <c r="G534" s="137" t="s">
        <v>292</v>
      </c>
      <c r="H534" s="154">
        <f>H536+H541</f>
        <v>935000</v>
      </c>
      <c r="I534" s="154">
        <f>J534-H534</f>
        <v>105000</v>
      </c>
      <c r="J534" s="169">
        <f>J536+J541</f>
        <v>1040000</v>
      </c>
    </row>
    <row r="535" spans="1:10" ht="5.25" customHeight="1">
      <c r="A535" s="16"/>
      <c r="B535" s="174"/>
      <c r="C535" s="126"/>
      <c r="D535" s="19"/>
      <c r="E535" s="184"/>
      <c r="F535" s="185"/>
      <c r="G535" s="123"/>
      <c r="H535" s="103"/>
      <c r="I535" s="103"/>
      <c r="J535" s="104"/>
    </row>
    <row r="536" spans="1:10" ht="31.5" customHeight="1">
      <c r="A536" s="16"/>
      <c r="B536" s="175"/>
      <c r="C536" s="58"/>
      <c r="D536" s="20"/>
      <c r="E536" s="184"/>
      <c r="F536" s="185" t="s">
        <v>579</v>
      </c>
      <c r="G536" s="47" t="s">
        <v>237</v>
      </c>
      <c r="H536" s="105">
        <f t="shared" ref="H536:J537" si="76">H537</f>
        <v>735000</v>
      </c>
      <c r="I536" s="105">
        <f>J536-H536</f>
        <v>105000</v>
      </c>
      <c r="J536" s="106">
        <f t="shared" si="76"/>
        <v>840000</v>
      </c>
    </row>
    <row r="537" spans="1:10" ht="15.75" customHeight="1">
      <c r="A537" s="16"/>
      <c r="B537" s="174">
        <v>3</v>
      </c>
      <c r="C537" s="57"/>
      <c r="D537" s="19"/>
      <c r="E537" s="184"/>
      <c r="F537" s="185"/>
      <c r="G537" s="27" t="s">
        <v>118</v>
      </c>
      <c r="H537" s="103">
        <f t="shared" si="76"/>
        <v>735000</v>
      </c>
      <c r="I537" s="103">
        <f>J537-H537</f>
        <v>105000</v>
      </c>
      <c r="J537" s="104">
        <f t="shared" si="76"/>
        <v>840000</v>
      </c>
    </row>
    <row r="538" spans="1:10" ht="15.75" customHeight="1">
      <c r="A538" s="16"/>
      <c r="B538" s="174">
        <v>32</v>
      </c>
      <c r="C538" s="57"/>
      <c r="D538" s="19"/>
      <c r="E538" s="184"/>
      <c r="F538" s="185"/>
      <c r="G538" s="27" t="s">
        <v>61</v>
      </c>
      <c r="H538" s="103">
        <f>H539</f>
        <v>735000</v>
      </c>
      <c r="I538" s="103">
        <f>J538-H538</f>
        <v>105000</v>
      </c>
      <c r="J538" s="104">
        <f>J539</f>
        <v>840000</v>
      </c>
    </row>
    <row r="539" spans="1:10" ht="16.5" customHeight="1">
      <c r="A539" s="16" t="s">
        <v>486</v>
      </c>
      <c r="B539" s="175">
        <v>323</v>
      </c>
      <c r="C539" s="58">
        <v>6</v>
      </c>
      <c r="D539" s="20" t="s">
        <v>21</v>
      </c>
      <c r="E539" s="184"/>
      <c r="F539" s="185"/>
      <c r="G539" s="46" t="s">
        <v>64</v>
      </c>
      <c r="H539" s="135">
        <f>735000</f>
        <v>735000</v>
      </c>
      <c r="I539" s="135">
        <f>J539-H539</f>
        <v>105000</v>
      </c>
      <c r="J539" s="136">
        <v>840000</v>
      </c>
    </row>
    <row r="540" spans="1:10" ht="6.75" customHeight="1">
      <c r="A540" s="16"/>
      <c r="B540" s="174"/>
      <c r="C540" s="126"/>
      <c r="D540" s="19"/>
      <c r="E540" s="184"/>
      <c r="F540" s="185"/>
      <c r="G540" s="123"/>
      <c r="H540" s="103"/>
      <c r="I540" s="103"/>
      <c r="J540" s="104"/>
    </row>
    <row r="541" spans="1:10" ht="25.5" customHeight="1">
      <c r="A541" s="16"/>
      <c r="B541" s="175"/>
      <c r="C541" s="127"/>
      <c r="D541" s="20"/>
      <c r="E541" s="184"/>
      <c r="F541" s="185" t="s">
        <v>580</v>
      </c>
      <c r="G541" s="47" t="s">
        <v>619</v>
      </c>
      <c r="H541" s="110">
        <f>H543</f>
        <v>200000</v>
      </c>
      <c r="I541" s="110">
        <f>J541-H541</f>
        <v>0</v>
      </c>
      <c r="J541" s="111">
        <f>J543</f>
        <v>200000</v>
      </c>
    </row>
    <row r="542" spans="1:10" ht="6.75" customHeight="1">
      <c r="A542" s="16"/>
      <c r="B542" s="174"/>
      <c r="C542" s="126"/>
      <c r="D542" s="19"/>
      <c r="E542" s="184"/>
      <c r="F542" s="185"/>
      <c r="G542" s="123"/>
      <c r="H542" s="103"/>
      <c r="I542" s="103"/>
      <c r="J542" s="104"/>
    </row>
    <row r="543" spans="1:10" ht="15.75" customHeight="1">
      <c r="A543" s="16"/>
      <c r="B543" s="174">
        <v>4</v>
      </c>
      <c r="C543" s="126"/>
      <c r="D543" s="19"/>
      <c r="E543" s="184"/>
      <c r="F543" s="185"/>
      <c r="G543" s="123" t="s">
        <v>119</v>
      </c>
      <c r="H543" s="103">
        <f>H544</f>
        <v>200000</v>
      </c>
      <c r="I543" s="103">
        <f>J543-H543</f>
        <v>0</v>
      </c>
      <c r="J543" s="104">
        <f>J544</f>
        <v>200000</v>
      </c>
    </row>
    <row r="544" spans="1:10" ht="15.75" customHeight="1">
      <c r="A544" s="16"/>
      <c r="B544" s="181">
        <v>42</v>
      </c>
      <c r="C544" s="127"/>
      <c r="D544" s="20"/>
      <c r="E544" s="184"/>
      <c r="F544" s="185"/>
      <c r="G544" s="137" t="s">
        <v>293</v>
      </c>
      <c r="H544" s="140">
        <f>H545</f>
        <v>200000</v>
      </c>
      <c r="I544" s="140">
        <f>J544-H544</f>
        <v>0</v>
      </c>
      <c r="J544" s="186">
        <f>J545</f>
        <v>200000</v>
      </c>
    </row>
    <row r="545" spans="1:10" ht="15.75" customHeight="1">
      <c r="A545" s="16" t="s">
        <v>487</v>
      </c>
      <c r="B545" s="180">
        <v>421</v>
      </c>
      <c r="C545" s="127">
        <v>6</v>
      </c>
      <c r="D545" s="20" t="s">
        <v>21</v>
      </c>
      <c r="E545" s="184"/>
      <c r="F545" s="185"/>
      <c r="G545" s="46" t="s">
        <v>78</v>
      </c>
      <c r="H545" s="107">
        <v>200000</v>
      </c>
      <c r="I545" s="107">
        <f>J545-H545</f>
        <v>0</v>
      </c>
      <c r="J545" s="253">
        <v>200000</v>
      </c>
    </row>
    <row r="546" spans="1:10" ht="4.5" customHeight="1">
      <c r="A546" s="16"/>
      <c r="B546" s="175"/>
      <c r="C546" s="127"/>
      <c r="D546" s="191"/>
      <c r="E546" s="184"/>
      <c r="F546" s="185"/>
      <c r="G546" s="46"/>
      <c r="H546" s="100"/>
      <c r="I546" s="100"/>
      <c r="J546" s="251"/>
    </row>
    <row r="547" spans="1:10" ht="36.75" customHeight="1">
      <c r="A547" s="296"/>
      <c r="B547" s="297"/>
      <c r="C547" s="298"/>
      <c r="D547" s="299"/>
      <c r="E547" s="280"/>
      <c r="F547" s="281"/>
      <c r="G547" s="282" t="s">
        <v>294</v>
      </c>
      <c r="H547" s="294">
        <f>H549+H556</f>
        <v>315000</v>
      </c>
      <c r="I547" s="294">
        <f>J547-H547</f>
        <v>634000</v>
      </c>
      <c r="J547" s="295">
        <f>J549+J556</f>
        <v>949000</v>
      </c>
    </row>
    <row r="548" spans="1:10" ht="3" customHeight="1">
      <c r="A548" s="16"/>
      <c r="B548" s="174"/>
      <c r="C548" s="126"/>
      <c r="D548" s="19"/>
      <c r="E548" s="184"/>
      <c r="F548" s="185"/>
      <c r="G548" s="123"/>
      <c r="H548" s="103"/>
      <c r="I548" s="103"/>
      <c r="J548" s="104"/>
    </row>
    <row r="549" spans="1:10" ht="28.5" customHeight="1">
      <c r="A549" s="16"/>
      <c r="B549" s="174"/>
      <c r="C549" s="126"/>
      <c r="D549" s="19"/>
      <c r="E549" s="184">
        <v>4021</v>
      </c>
      <c r="F549" s="185"/>
      <c r="G549" s="27" t="s">
        <v>295</v>
      </c>
      <c r="H549" s="103">
        <f>H551</f>
        <v>300000</v>
      </c>
      <c r="I549" s="103">
        <f>J549-H549</f>
        <v>634000</v>
      </c>
      <c r="J549" s="104">
        <f>J551</f>
        <v>934000</v>
      </c>
    </row>
    <row r="550" spans="1:10" ht="3.75" customHeight="1">
      <c r="A550" s="16"/>
      <c r="B550" s="175"/>
      <c r="C550" s="127"/>
      <c r="D550" s="20"/>
      <c r="E550" s="184"/>
      <c r="F550" s="185"/>
      <c r="G550" s="46"/>
      <c r="H550" s="107"/>
      <c r="I550" s="107"/>
      <c r="J550" s="253"/>
    </row>
    <row r="551" spans="1:10" ht="27" customHeight="1">
      <c r="A551" s="16"/>
      <c r="B551" s="175"/>
      <c r="C551" s="58"/>
      <c r="D551" s="20"/>
      <c r="E551" s="184"/>
      <c r="F551" s="185" t="s">
        <v>581</v>
      </c>
      <c r="G551" s="47" t="s">
        <v>689</v>
      </c>
      <c r="H551" s="105">
        <f t="shared" ref="H551:J552" si="77">H552</f>
        <v>300000</v>
      </c>
      <c r="I551" s="105">
        <f>J551-H551</f>
        <v>634000</v>
      </c>
      <c r="J551" s="106">
        <f t="shared" si="77"/>
        <v>934000</v>
      </c>
    </row>
    <row r="552" spans="1:10" ht="15.75" customHeight="1">
      <c r="A552" s="16"/>
      <c r="B552" s="174">
        <v>3</v>
      </c>
      <c r="C552" s="57"/>
      <c r="D552" s="19"/>
      <c r="E552" s="184"/>
      <c r="F552" s="185"/>
      <c r="G552" s="27" t="s">
        <v>118</v>
      </c>
      <c r="H552" s="103">
        <f t="shared" si="77"/>
        <v>300000</v>
      </c>
      <c r="I552" s="103">
        <f>J552-H552</f>
        <v>634000</v>
      </c>
      <c r="J552" s="104">
        <f t="shared" si="77"/>
        <v>934000</v>
      </c>
    </row>
    <row r="553" spans="1:10" ht="14.25" customHeight="1">
      <c r="A553" s="16"/>
      <c r="B553" s="174">
        <v>32</v>
      </c>
      <c r="C553" s="57"/>
      <c r="D553" s="19"/>
      <c r="E553" s="184"/>
      <c r="F553" s="185"/>
      <c r="G553" s="27" t="s">
        <v>61</v>
      </c>
      <c r="H553" s="103">
        <f>H554</f>
        <v>300000</v>
      </c>
      <c r="I553" s="154">
        <f>J553-H553</f>
        <v>634000</v>
      </c>
      <c r="J553" s="169">
        <f>J554</f>
        <v>934000</v>
      </c>
    </row>
    <row r="554" spans="1:10" ht="15.75" customHeight="1">
      <c r="A554" s="144" t="s">
        <v>488</v>
      </c>
      <c r="B554" s="175">
        <v>323</v>
      </c>
      <c r="C554" s="58">
        <v>4</v>
      </c>
      <c r="D554" s="20" t="s">
        <v>255</v>
      </c>
      <c r="E554" s="184"/>
      <c r="F554" s="185"/>
      <c r="G554" s="46" t="s">
        <v>64</v>
      </c>
      <c r="H554" s="135">
        <v>300000</v>
      </c>
      <c r="I554" s="135">
        <f>J554-H554</f>
        <v>634000</v>
      </c>
      <c r="J554" s="136">
        <v>934000</v>
      </c>
    </row>
    <row r="555" spans="1:10" ht="3" customHeight="1">
      <c r="A555" s="16"/>
      <c r="B555" s="175"/>
      <c r="C555" s="127"/>
      <c r="D555" s="20"/>
      <c r="E555" s="184"/>
      <c r="F555" s="185"/>
      <c r="G555" s="46"/>
      <c r="H555" s="107"/>
      <c r="I555" s="107"/>
      <c r="J555" s="253"/>
    </row>
    <row r="556" spans="1:10" ht="27" customHeight="1">
      <c r="A556" s="16"/>
      <c r="B556" s="175"/>
      <c r="C556" s="127"/>
      <c r="D556" s="20"/>
      <c r="E556" s="184">
        <v>4022</v>
      </c>
      <c r="F556" s="185"/>
      <c r="G556" s="137" t="s">
        <v>296</v>
      </c>
      <c r="H556" s="154">
        <f>H558</f>
        <v>15000</v>
      </c>
      <c r="I556" s="154">
        <f>J556-H556</f>
        <v>0</v>
      </c>
      <c r="J556" s="169">
        <f>J558</f>
        <v>15000</v>
      </c>
    </row>
    <row r="557" spans="1:10" ht="2.25" customHeight="1">
      <c r="A557" s="16"/>
      <c r="B557" s="174"/>
      <c r="C557" s="126"/>
      <c r="D557" s="19"/>
      <c r="E557" s="184"/>
      <c r="F557" s="185"/>
      <c r="G557" s="123"/>
      <c r="H557" s="103"/>
      <c r="I557" s="103"/>
      <c r="J557" s="104"/>
    </row>
    <row r="558" spans="1:10" ht="25.5" customHeight="1">
      <c r="A558" s="16"/>
      <c r="B558" s="175"/>
      <c r="C558" s="127"/>
      <c r="D558" s="20"/>
      <c r="E558" s="184"/>
      <c r="F558" s="185" t="s">
        <v>582</v>
      </c>
      <c r="G558" s="47" t="s">
        <v>297</v>
      </c>
      <c r="H558" s="110">
        <f t="shared" ref="H558:J559" si="78">H559</f>
        <v>15000</v>
      </c>
      <c r="I558" s="110">
        <f>J558-H558</f>
        <v>0</v>
      </c>
      <c r="J558" s="111">
        <f t="shared" si="78"/>
        <v>15000</v>
      </c>
    </row>
    <row r="559" spans="1:10" ht="15.75" customHeight="1">
      <c r="A559" s="16"/>
      <c r="B559" s="174">
        <v>3</v>
      </c>
      <c r="C559" s="126"/>
      <c r="D559" s="19"/>
      <c r="E559" s="184"/>
      <c r="F559" s="185"/>
      <c r="G559" s="123" t="s">
        <v>123</v>
      </c>
      <c r="H559" s="103">
        <f t="shared" si="78"/>
        <v>15000</v>
      </c>
      <c r="I559" s="103">
        <f>J559-H559</f>
        <v>0</v>
      </c>
      <c r="J559" s="104">
        <f t="shared" si="78"/>
        <v>15000</v>
      </c>
    </row>
    <row r="560" spans="1:10" ht="14.25" customHeight="1">
      <c r="A560" s="16"/>
      <c r="B560" s="174">
        <v>38</v>
      </c>
      <c r="C560" s="57"/>
      <c r="D560" s="19"/>
      <c r="E560" s="184"/>
      <c r="F560" s="185"/>
      <c r="G560" s="123" t="s">
        <v>72</v>
      </c>
      <c r="H560" s="103">
        <f>H561</f>
        <v>15000</v>
      </c>
      <c r="I560" s="103">
        <f>J560-H560</f>
        <v>0</v>
      </c>
      <c r="J560" s="104">
        <f>J561</f>
        <v>15000</v>
      </c>
    </row>
    <row r="561" spans="1:10" ht="14.25" customHeight="1">
      <c r="A561" s="16" t="s">
        <v>489</v>
      </c>
      <c r="B561" s="175">
        <v>381</v>
      </c>
      <c r="C561" s="58">
        <v>1.2</v>
      </c>
      <c r="D561" s="20" t="s">
        <v>255</v>
      </c>
      <c r="E561" s="184"/>
      <c r="F561" s="185"/>
      <c r="G561" s="46" t="s">
        <v>2</v>
      </c>
      <c r="H561" s="135">
        <v>15000</v>
      </c>
      <c r="I561" s="135">
        <f>J561-H561</f>
        <v>0</v>
      </c>
      <c r="J561" s="136">
        <v>15000</v>
      </c>
    </row>
    <row r="562" spans="1:10" ht="3" customHeight="1">
      <c r="A562" s="16"/>
      <c r="B562" s="174"/>
      <c r="C562" s="126"/>
      <c r="D562" s="19"/>
      <c r="E562" s="184"/>
      <c r="F562" s="185"/>
      <c r="G562" s="123"/>
      <c r="H562" s="103"/>
      <c r="I562" s="103"/>
      <c r="J562" s="104"/>
    </row>
    <row r="563" spans="1:10" ht="30.75" customHeight="1">
      <c r="A563" s="296"/>
      <c r="B563" s="297"/>
      <c r="C563" s="298"/>
      <c r="D563" s="299"/>
      <c r="E563" s="280"/>
      <c r="F563" s="281"/>
      <c r="G563" s="282" t="s">
        <v>298</v>
      </c>
      <c r="H563" s="294">
        <f>H565+H588+H595</f>
        <v>1513200</v>
      </c>
      <c r="I563" s="294">
        <f>J563-H563</f>
        <v>-830000</v>
      </c>
      <c r="J563" s="295">
        <f>J565+J588+J595</f>
        <v>683200</v>
      </c>
    </row>
    <row r="564" spans="1:10" ht="6.75" customHeight="1">
      <c r="A564" s="16"/>
      <c r="B564" s="175"/>
      <c r="C564" s="127"/>
      <c r="D564" s="20"/>
      <c r="E564" s="184"/>
      <c r="F564" s="185"/>
      <c r="G564" s="46"/>
      <c r="H564" s="107"/>
      <c r="I564" s="107"/>
      <c r="J564" s="253"/>
    </row>
    <row r="565" spans="1:10" ht="25.5" customHeight="1">
      <c r="A565" s="16"/>
      <c r="B565" s="175"/>
      <c r="C565" s="127"/>
      <c r="D565" s="20"/>
      <c r="E565" s="184">
        <v>4031</v>
      </c>
      <c r="F565" s="185"/>
      <c r="G565" s="137" t="s">
        <v>299</v>
      </c>
      <c r="H565" s="154">
        <f>H567+H572+H578+H583</f>
        <v>438200</v>
      </c>
      <c r="I565" s="154">
        <f>J565-H565</f>
        <v>-10000</v>
      </c>
      <c r="J565" s="169">
        <f>J567+J572+J578+J583</f>
        <v>428200</v>
      </c>
    </row>
    <row r="566" spans="1:10" ht="5.25" customHeight="1">
      <c r="A566" s="16"/>
      <c r="B566" s="174"/>
      <c r="C566" s="126"/>
      <c r="D566" s="19"/>
      <c r="E566" s="184"/>
      <c r="F566" s="185"/>
      <c r="G566" s="123"/>
      <c r="H566" s="103"/>
      <c r="I566" s="103"/>
      <c r="J566" s="104"/>
    </row>
    <row r="567" spans="1:10" ht="27" customHeight="1">
      <c r="A567" s="16"/>
      <c r="B567" s="175"/>
      <c r="C567" s="58"/>
      <c r="D567" s="20"/>
      <c r="E567" s="184"/>
      <c r="F567" s="185" t="s">
        <v>583</v>
      </c>
      <c r="G567" s="47" t="s">
        <v>197</v>
      </c>
      <c r="H567" s="105">
        <f t="shared" ref="H567:J568" si="79">H568</f>
        <v>50000</v>
      </c>
      <c r="I567" s="105">
        <f>J567-H567</f>
        <v>0</v>
      </c>
      <c r="J567" s="106">
        <f t="shared" si="79"/>
        <v>50000</v>
      </c>
    </row>
    <row r="568" spans="1:10" ht="15" customHeight="1">
      <c r="A568" s="16"/>
      <c r="B568" s="174">
        <v>3</v>
      </c>
      <c r="C568" s="57"/>
      <c r="D568" s="19"/>
      <c r="E568" s="184"/>
      <c r="F568" s="185"/>
      <c r="G568" s="123" t="s">
        <v>118</v>
      </c>
      <c r="H568" s="103">
        <f t="shared" si="79"/>
        <v>50000</v>
      </c>
      <c r="I568" s="103">
        <f>J568-H568</f>
        <v>0</v>
      </c>
      <c r="J568" s="104">
        <f t="shared" si="79"/>
        <v>50000</v>
      </c>
    </row>
    <row r="569" spans="1:10" ht="13.5" customHeight="1">
      <c r="A569" s="16"/>
      <c r="B569" s="174">
        <v>32</v>
      </c>
      <c r="C569" s="57"/>
      <c r="D569" s="19"/>
      <c r="E569" s="184"/>
      <c r="F569" s="185"/>
      <c r="G569" s="123" t="s">
        <v>61</v>
      </c>
      <c r="H569" s="103">
        <f>H570</f>
        <v>50000</v>
      </c>
      <c r="I569" s="103">
        <f>J569-H569</f>
        <v>0</v>
      </c>
      <c r="J569" s="104">
        <f>J570</f>
        <v>50000</v>
      </c>
    </row>
    <row r="570" spans="1:10" ht="12.75" customHeight="1">
      <c r="A570" s="16" t="s">
        <v>490</v>
      </c>
      <c r="B570" s="175">
        <v>323</v>
      </c>
      <c r="C570" s="58">
        <v>1.2</v>
      </c>
      <c r="D570" s="20" t="s">
        <v>22</v>
      </c>
      <c r="E570" s="184"/>
      <c r="F570" s="185"/>
      <c r="G570" s="46" t="s">
        <v>64</v>
      </c>
      <c r="H570" s="135">
        <v>50000</v>
      </c>
      <c r="I570" s="135">
        <f>J570-H570</f>
        <v>0</v>
      </c>
      <c r="J570" s="136">
        <v>50000</v>
      </c>
    </row>
    <row r="571" spans="1:10" ht="4.5" customHeight="1">
      <c r="A571" s="16"/>
      <c r="B571" s="174"/>
      <c r="C571" s="126"/>
      <c r="D571" s="19"/>
      <c r="E571" s="184"/>
      <c r="F571" s="185"/>
      <c r="G571" s="123"/>
      <c r="H571" s="103"/>
      <c r="I571" s="103"/>
      <c r="J571" s="104"/>
    </row>
    <row r="572" spans="1:10" ht="25.5" customHeight="1">
      <c r="A572" s="16"/>
      <c r="B572" s="175"/>
      <c r="C572" s="58"/>
      <c r="D572" s="20"/>
      <c r="E572" s="184"/>
      <c r="F572" s="185" t="s">
        <v>584</v>
      </c>
      <c r="G572" s="47" t="s">
        <v>186</v>
      </c>
      <c r="H572" s="110">
        <f t="shared" ref="H572:J573" si="80">H573</f>
        <v>340200</v>
      </c>
      <c r="I572" s="110">
        <f>J572-H572</f>
        <v>-5000</v>
      </c>
      <c r="J572" s="111">
        <f t="shared" si="80"/>
        <v>335200</v>
      </c>
    </row>
    <row r="573" spans="1:10" s="38" customFormat="1" ht="14.25" customHeight="1">
      <c r="A573" s="18"/>
      <c r="B573" s="174">
        <v>3</v>
      </c>
      <c r="C573" s="57"/>
      <c r="D573" s="19"/>
      <c r="E573" s="184"/>
      <c r="F573" s="185"/>
      <c r="G573" s="123" t="s">
        <v>118</v>
      </c>
      <c r="H573" s="116">
        <f t="shared" si="80"/>
        <v>340200</v>
      </c>
      <c r="I573" s="116">
        <f>J573-H573</f>
        <v>-5000</v>
      </c>
      <c r="J573" s="117">
        <f t="shared" si="80"/>
        <v>335200</v>
      </c>
    </row>
    <row r="574" spans="1:10" ht="16.5" customHeight="1">
      <c r="A574" s="16"/>
      <c r="B574" s="174">
        <v>35</v>
      </c>
      <c r="C574" s="57"/>
      <c r="D574" s="19"/>
      <c r="E574" s="184"/>
      <c r="F574" s="185"/>
      <c r="G574" s="123" t="s">
        <v>68</v>
      </c>
      <c r="H574" s="103">
        <f>SUM(H575:H576)</f>
        <v>340200</v>
      </c>
      <c r="I574" s="103">
        <f>J574-H574</f>
        <v>-5000</v>
      </c>
      <c r="J574" s="104">
        <f>SUM(J575:J576)</f>
        <v>335200</v>
      </c>
    </row>
    <row r="575" spans="1:10" ht="25.5" customHeight="1">
      <c r="A575" s="16" t="s">
        <v>491</v>
      </c>
      <c r="B575" s="175">
        <v>352</v>
      </c>
      <c r="C575" s="58">
        <v>1.2</v>
      </c>
      <c r="D575" s="20" t="s">
        <v>301</v>
      </c>
      <c r="E575" s="184"/>
      <c r="F575" s="185"/>
      <c r="G575" s="46" t="s">
        <v>695</v>
      </c>
      <c r="H575" s="135">
        <v>140200</v>
      </c>
      <c r="I575" s="135">
        <f>J575-H575</f>
        <v>0</v>
      </c>
      <c r="J575" s="136">
        <v>140200</v>
      </c>
    </row>
    <row r="576" spans="1:10" ht="25.5" customHeight="1">
      <c r="A576" s="16" t="s">
        <v>492</v>
      </c>
      <c r="B576" s="175">
        <v>352</v>
      </c>
      <c r="C576" s="58" t="s">
        <v>300</v>
      </c>
      <c r="D576" s="20" t="s">
        <v>22</v>
      </c>
      <c r="E576" s="184"/>
      <c r="F576" s="185"/>
      <c r="G576" s="46" t="s">
        <v>696</v>
      </c>
      <c r="H576" s="135">
        <v>200000</v>
      </c>
      <c r="I576" s="135">
        <f>J576-H576</f>
        <v>-5000</v>
      </c>
      <c r="J576" s="136">
        <v>195000</v>
      </c>
    </row>
    <row r="577" spans="1:10" ht="3" customHeight="1">
      <c r="A577" s="16"/>
      <c r="B577" s="175"/>
      <c r="C577" s="58"/>
      <c r="D577" s="20"/>
      <c r="E577" s="184"/>
      <c r="F577" s="185"/>
      <c r="G577" s="46"/>
      <c r="H577" s="138"/>
      <c r="I577" s="138"/>
      <c r="J577" s="139"/>
    </row>
    <row r="578" spans="1:10" ht="24.75" customHeight="1">
      <c r="A578" s="16"/>
      <c r="B578" s="175"/>
      <c r="C578" s="58"/>
      <c r="D578" s="20"/>
      <c r="E578" s="184"/>
      <c r="F578" s="185" t="s">
        <v>585</v>
      </c>
      <c r="G578" s="47" t="s">
        <v>198</v>
      </c>
      <c r="H578" s="110">
        <f t="shared" ref="H578:J579" si="81">H579</f>
        <v>25000</v>
      </c>
      <c r="I578" s="110">
        <f>J578-H578</f>
        <v>-5000</v>
      </c>
      <c r="J578" s="111">
        <f t="shared" si="81"/>
        <v>20000</v>
      </c>
    </row>
    <row r="579" spans="1:10" ht="15" customHeight="1">
      <c r="A579" s="16"/>
      <c r="B579" s="174">
        <v>3</v>
      </c>
      <c r="C579" s="57"/>
      <c r="D579" s="19"/>
      <c r="E579" s="184"/>
      <c r="F579" s="185"/>
      <c r="G579" s="123" t="s">
        <v>118</v>
      </c>
      <c r="H579" s="103">
        <f t="shared" si="81"/>
        <v>25000</v>
      </c>
      <c r="I579" s="103">
        <f>J579-H579</f>
        <v>-5000</v>
      </c>
      <c r="J579" s="104">
        <f t="shared" si="81"/>
        <v>20000</v>
      </c>
    </row>
    <row r="580" spans="1:10" ht="12.75" customHeight="1">
      <c r="A580" s="16"/>
      <c r="B580" s="174">
        <v>35</v>
      </c>
      <c r="C580" s="57"/>
      <c r="D580" s="19"/>
      <c r="E580" s="184"/>
      <c r="F580" s="185"/>
      <c r="G580" s="123" t="s">
        <v>68</v>
      </c>
      <c r="H580" s="103">
        <f>H581</f>
        <v>25000</v>
      </c>
      <c r="I580" s="103">
        <f>J580-H580</f>
        <v>-5000</v>
      </c>
      <c r="J580" s="104">
        <f>J581</f>
        <v>20000</v>
      </c>
    </row>
    <row r="581" spans="1:10" ht="27" customHeight="1">
      <c r="A581" s="16" t="s">
        <v>493</v>
      </c>
      <c r="B581" s="175">
        <v>352</v>
      </c>
      <c r="C581" s="58">
        <v>1.2</v>
      </c>
      <c r="D581" s="20" t="s">
        <v>22</v>
      </c>
      <c r="E581" s="184"/>
      <c r="F581" s="185"/>
      <c r="G581" s="46" t="s">
        <v>223</v>
      </c>
      <c r="H581" s="135">
        <v>25000</v>
      </c>
      <c r="I581" s="135">
        <f>J581-H581</f>
        <v>-5000</v>
      </c>
      <c r="J581" s="136">
        <v>20000</v>
      </c>
    </row>
    <row r="582" spans="1:10" ht="3" customHeight="1">
      <c r="A582" s="16"/>
      <c r="B582" s="175"/>
      <c r="C582" s="127"/>
      <c r="D582" s="20"/>
      <c r="E582" s="184"/>
      <c r="F582" s="185"/>
      <c r="G582" s="46"/>
      <c r="H582" s="107"/>
      <c r="I582" s="107"/>
      <c r="J582" s="253"/>
    </row>
    <row r="583" spans="1:10" ht="29.25" customHeight="1">
      <c r="A583" s="16"/>
      <c r="B583" s="175"/>
      <c r="C583" s="127"/>
      <c r="D583" s="20"/>
      <c r="E583" s="184"/>
      <c r="F583" s="185" t="s">
        <v>586</v>
      </c>
      <c r="G583" s="47" t="s">
        <v>587</v>
      </c>
      <c r="H583" s="110">
        <f t="shared" ref="H583:J584" si="82">H584</f>
        <v>23000</v>
      </c>
      <c r="I583" s="110">
        <f>J583-H583</f>
        <v>0</v>
      </c>
      <c r="J583" s="111">
        <f t="shared" si="82"/>
        <v>23000</v>
      </c>
    </row>
    <row r="584" spans="1:10" ht="13.5" customHeight="1">
      <c r="A584" s="16"/>
      <c r="B584" s="174">
        <v>3</v>
      </c>
      <c r="C584" s="126"/>
      <c r="D584" s="19"/>
      <c r="E584" s="184"/>
      <c r="F584" s="185"/>
      <c r="G584" s="123" t="s">
        <v>123</v>
      </c>
      <c r="H584" s="103">
        <f t="shared" si="82"/>
        <v>23000</v>
      </c>
      <c r="I584" s="103">
        <f>J584-H584</f>
        <v>0</v>
      </c>
      <c r="J584" s="104">
        <f t="shared" si="82"/>
        <v>23000</v>
      </c>
    </row>
    <row r="585" spans="1:10" ht="13.5" customHeight="1">
      <c r="A585" s="16"/>
      <c r="B585" s="174">
        <v>38</v>
      </c>
      <c r="C585" s="57"/>
      <c r="D585" s="19"/>
      <c r="E585" s="184"/>
      <c r="F585" s="185"/>
      <c r="G585" s="123" t="s">
        <v>72</v>
      </c>
      <c r="H585" s="103">
        <f>H586</f>
        <v>23000</v>
      </c>
      <c r="I585" s="103">
        <f>J585-H585</f>
        <v>0</v>
      </c>
      <c r="J585" s="104">
        <f>J586</f>
        <v>23000</v>
      </c>
    </row>
    <row r="586" spans="1:10" ht="14.25" customHeight="1">
      <c r="A586" s="16" t="s">
        <v>494</v>
      </c>
      <c r="B586" s="175">
        <v>381</v>
      </c>
      <c r="C586" s="58">
        <v>6</v>
      </c>
      <c r="D586" s="20" t="s">
        <v>24</v>
      </c>
      <c r="E586" s="184"/>
      <c r="F586" s="185"/>
      <c r="G586" s="46" t="s">
        <v>2</v>
      </c>
      <c r="H586" s="135">
        <v>23000</v>
      </c>
      <c r="I586" s="135">
        <f>J586-H586</f>
        <v>0</v>
      </c>
      <c r="J586" s="136">
        <v>23000</v>
      </c>
    </row>
    <row r="587" spans="1:10" ht="3.75" customHeight="1">
      <c r="A587" s="16"/>
      <c r="B587" s="175"/>
      <c r="C587" s="127"/>
      <c r="D587" s="20"/>
      <c r="E587" s="184"/>
      <c r="F587" s="185"/>
      <c r="G587" s="46"/>
      <c r="H587" s="107"/>
      <c r="I587" s="107"/>
      <c r="J587" s="253"/>
    </row>
    <row r="588" spans="1:10" ht="27" customHeight="1">
      <c r="A588" s="16"/>
      <c r="B588" s="175"/>
      <c r="C588" s="127"/>
      <c r="D588" s="20"/>
      <c r="E588" s="184">
        <v>4032</v>
      </c>
      <c r="F588" s="185"/>
      <c r="G588" s="137" t="s">
        <v>302</v>
      </c>
      <c r="H588" s="154">
        <f>H590</f>
        <v>125000</v>
      </c>
      <c r="I588" s="154">
        <f>J588-H588</f>
        <v>0</v>
      </c>
      <c r="J588" s="169">
        <f>J590</f>
        <v>125000</v>
      </c>
    </row>
    <row r="589" spans="1:10" ht="4.5" customHeight="1">
      <c r="A589" s="16"/>
      <c r="B589" s="174"/>
      <c r="C589" s="126"/>
      <c r="D589" s="20"/>
      <c r="E589" s="184"/>
      <c r="F589" s="185"/>
      <c r="G589" s="123"/>
      <c r="H589" s="103"/>
      <c r="I589" s="103"/>
      <c r="J589" s="104"/>
    </row>
    <row r="590" spans="1:10" ht="27" customHeight="1">
      <c r="A590" s="16"/>
      <c r="B590" s="175"/>
      <c r="C590" s="127"/>
      <c r="D590" s="20"/>
      <c r="E590" s="184"/>
      <c r="F590" s="185" t="s">
        <v>588</v>
      </c>
      <c r="G590" s="47" t="s">
        <v>607</v>
      </c>
      <c r="H590" s="110">
        <f t="shared" ref="H590:J591" si="83">H591</f>
        <v>125000</v>
      </c>
      <c r="I590" s="110">
        <f>J590-H590</f>
        <v>0</v>
      </c>
      <c r="J590" s="111">
        <f t="shared" si="83"/>
        <v>125000</v>
      </c>
    </row>
    <row r="591" spans="1:10" s="38" customFormat="1" ht="15.75" customHeight="1">
      <c r="A591" s="18"/>
      <c r="B591" s="174">
        <v>4</v>
      </c>
      <c r="C591" s="126"/>
      <c r="D591" s="19"/>
      <c r="E591" s="184"/>
      <c r="F591" s="185"/>
      <c r="G591" s="27" t="s">
        <v>119</v>
      </c>
      <c r="H591" s="116">
        <f t="shared" si="83"/>
        <v>125000</v>
      </c>
      <c r="I591" s="116">
        <f>J591-H591</f>
        <v>0</v>
      </c>
      <c r="J591" s="117">
        <f t="shared" si="83"/>
        <v>125000</v>
      </c>
    </row>
    <row r="592" spans="1:10" ht="25.5" customHeight="1">
      <c r="A592" s="16"/>
      <c r="B592" s="174">
        <v>42</v>
      </c>
      <c r="C592" s="126"/>
      <c r="D592" s="19"/>
      <c r="E592" s="184"/>
      <c r="F592" s="185"/>
      <c r="G592" s="27" t="s">
        <v>11</v>
      </c>
      <c r="H592" s="103">
        <f>H593</f>
        <v>125000</v>
      </c>
      <c r="I592" s="154">
        <f>J592-H592</f>
        <v>0</v>
      </c>
      <c r="J592" s="169">
        <f>J593</f>
        <v>125000</v>
      </c>
    </row>
    <row r="593" spans="1:10" ht="12.75" customHeight="1">
      <c r="A593" s="16" t="s">
        <v>495</v>
      </c>
      <c r="B593" s="175">
        <v>421</v>
      </c>
      <c r="C593" s="127">
        <v>6</v>
      </c>
      <c r="D593" s="20" t="s">
        <v>30</v>
      </c>
      <c r="E593" s="184"/>
      <c r="F593" s="185"/>
      <c r="G593" s="46" t="s">
        <v>78</v>
      </c>
      <c r="H593" s="135">
        <v>125000</v>
      </c>
      <c r="I593" s="135">
        <f>J593-H593</f>
        <v>0</v>
      </c>
      <c r="J593" s="136">
        <v>125000</v>
      </c>
    </row>
    <row r="594" spans="1:10" ht="3.75" customHeight="1">
      <c r="A594" s="16"/>
      <c r="B594" s="175"/>
      <c r="C594" s="127"/>
      <c r="D594" s="20"/>
      <c r="E594" s="184"/>
      <c r="F594" s="185"/>
      <c r="G594" s="46"/>
      <c r="H594" s="135"/>
      <c r="I594" s="135"/>
      <c r="J594" s="136"/>
    </row>
    <row r="595" spans="1:10" ht="27.75" customHeight="1">
      <c r="A595" s="16"/>
      <c r="B595" s="175"/>
      <c r="C595" s="127"/>
      <c r="D595" s="20"/>
      <c r="E595" s="184">
        <v>4033</v>
      </c>
      <c r="F595" s="185"/>
      <c r="G595" s="137" t="s">
        <v>303</v>
      </c>
      <c r="H595" s="154">
        <f>H597</f>
        <v>950000</v>
      </c>
      <c r="I595" s="154">
        <f>J595-H595</f>
        <v>-820000</v>
      </c>
      <c r="J595" s="169">
        <f>J597</f>
        <v>130000</v>
      </c>
    </row>
    <row r="596" spans="1:10" ht="5.25" customHeight="1">
      <c r="A596" s="16"/>
      <c r="B596" s="174"/>
      <c r="C596" s="126"/>
      <c r="D596" s="19"/>
      <c r="E596" s="184"/>
      <c r="F596" s="185"/>
      <c r="G596" s="123"/>
      <c r="H596" s="103"/>
      <c r="I596" s="103"/>
      <c r="J596" s="104"/>
    </row>
    <row r="597" spans="1:10" ht="26.25" customHeight="1">
      <c r="A597" s="144"/>
      <c r="B597" s="179"/>
      <c r="C597" s="157"/>
      <c r="D597" s="146"/>
      <c r="E597" s="184"/>
      <c r="F597" s="185" t="s">
        <v>589</v>
      </c>
      <c r="G597" s="158" t="s">
        <v>631</v>
      </c>
      <c r="H597" s="119">
        <f t="shared" ref="H597:J598" si="84">H598</f>
        <v>950000</v>
      </c>
      <c r="I597" s="119">
        <f>J597-H597</f>
        <v>-820000</v>
      </c>
      <c r="J597" s="237">
        <f t="shared" si="84"/>
        <v>130000</v>
      </c>
    </row>
    <row r="598" spans="1:10" ht="14.25" customHeight="1">
      <c r="A598" s="144"/>
      <c r="B598" s="183">
        <v>4</v>
      </c>
      <c r="C598" s="159"/>
      <c r="D598" s="146"/>
      <c r="E598" s="184"/>
      <c r="F598" s="185"/>
      <c r="G598" s="160" t="s">
        <v>119</v>
      </c>
      <c r="H598" s="120">
        <f t="shared" si="84"/>
        <v>950000</v>
      </c>
      <c r="I598" s="120">
        <f>J598-H598</f>
        <v>-820000</v>
      </c>
      <c r="J598" s="121">
        <f t="shared" si="84"/>
        <v>130000</v>
      </c>
    </row>
    <row r="599" spans="1:10" ht="22.5" customHeight="1">
      <c r="A599" s="144"/>
      <c r="B599" s="183">
        <v>42</v>
      </c>
      <c r="C599" s="159"/>
      <c r="D599" s="161"/>
      <c r="E599" s="184"/>
      <c r="F599" s="185"/>
      <c r="G599" s="160" t="s">
        <v>77</v>
      </c>
      <c r="H599" s="120">
        <f>H600</f>
        <v>950000</v>
      </c>
      <c r="I599" s="140">
        <f>J599-H599</f>
        <v>-820000</v>
      </c>
      <c r="J599" s="231">
        <f>J600</f>
        <v>130000</v>
      </c>
    </row>
    <row r="600" spans="1:10" ht="14.25" customHeight="1">
      <c r="A600" s="144" t="s">
        <v>496</v>
      </c>
      <c r="B600" s="179">
        <v>421</v>
      </c>
      <c r="C600" s="162" t="s">
        <v>278</v>
      </c>
      <c r="D600" s="146" t="s">
        <v>222</v>
      </c>
      <c r="E600" s="184"/>
      <c r="F600" s="185"/>
      <c r="G600" s="147" t="s">
        <v>78</v>
      </c>
      <c r="H600" s="135">
        <v>950000</v>
      </c>
      <c r="I600" s="135">
        <f>J600-H600</f>
        <v>-820000</v>
      </c>
      <c r="J600" s="136">
        <v>130000</v>
      </c>
    </row>
    <row r="601" spans="1:10" ht="4.5" customHeight="1">
      <c r="A601" s="18"/>
      <c r="B601" s="174"/>
      <c r="C601" s="126"/>
      <c r="D601" s="19"/>
      <c r="E601" s="184"/>
      <c r="F601" s="185"/>
      <c r="G601" s="123"/>
      <c r="H601" s="103"/>
      <c r="I601" s="103"/>
      <c r="J601" s="104"/>
    </row>
    <row r="602" spans="1:10" ht="32.25" customHeight="1">
      <c r="A602" s="276"/>
      <c r="B602" s="277"/>
      <c r="C602" s="300"/>
      <c r="D602" s="279"/>
      <c r="E602" s="280"/>
      <c r="F602" s="281"/>
      <c r="G602" s="282" t="s">
        <v>304</v>
      </c>
      <c r="H602" s="294">
        <f>H604+H612+H633</f>
        <v>1235000</v>
      </c>
      <c r="I602" s="294">
        <f>J602-H602</f>
        <v>-77000</v>
      </c>
      <c r="J602" s="295">
        <f>J604+J612+J633</f>
        <v>1158000</v>
      </c>
    </row>
    <row r="603" spans="1:10" ht="3" customHeight="1">
      <c r="A603" s="16"/>
      <c r="B603" s="174"/>
      <c r="C603" s="126"/>
      <c r="D603" s="20"/>
      <c r="E603" s="184"/>
      <c r="F603" s="185"/>
      <c r="G603" s="123"/>
      <c r="H603" s="103"/>
      <c r="I603" s="154"/>
      <c r="J603" s="169"/>
    </row>
    <row r="604" spans="1:10" ht="38.25" customHeight="1">
      <c r="A604" s="16"/>
      <c r="B604" s="175"/>
      <c r="C604" s="127"/>
      <c r="D604" s="20"/>
      <c r="E604" s="184">
        <v>4041</v>
      </c>
      <c r="F604" s="185"/>
      <c r="G604" s="134" t="s">
        <v>624</v>
      </c>
      <c r="H604" s="154">
        <f>H606</f>
        <v>50000</v>
      </c>
      <c r="I604" s="154">
        <f>J604-H604</f>
        <v>-37000</v>
      </c>
      <c r="J604" s="169">
        <f>J606</f>
        <v>13000</v>
      </c>
    </row>
    <row r="605" spans="1:10" s="38" customFormat="1" ht="3" customHeight="1">
      <c r="A605" s="18"/>
      <c r="B605" s="174"/>
      <c r="C605" s="126"/>
      <c r="D605" s="19"/>
      <c r="E605" s="184"/>
      <c r="F605" s="185"/>
      <c r="G605" s="27"/>
      <c r="H605" s="116"/>
      <c r="I605" s="116"/>
      <c r="J605" s="117"/>
    </row>
    <row r="606" spans="1:10" ht="24.75" customHeight="1">
      <c r="A606" s="144"/>
      <c r="B606" s="179"/>
      <c r="C606" s="157"/>
      <c r="D606" s="146"/>
      <c r="E606" s="229"/>
      <c r="F606" s="230" t="s">
        <v>578</v>
      </c>
      <c r="G606" s="232" t="s">
        <v>185</v>
      </c>
      <c r="H606" s="233">
        <f>H608</f>
        <v>50000</v>
      </c>
      <c r="I606" s="233">
        <f>J606-H606</f>
        <v>-37000</v>
      </c>
      <c r="J606" s="238">
        <f>J608</f>
        <v>13000</v>
      </c>
    </row>
    <row r="607" spans="1:10" ht="15" customHeight="1">
      <c r="A607" s="144"/>
      <c r="B607" s="183">
        <v>3</v>
      </c>
      <c r="C607" s="234"/>
      <c r="D607" s="161"/>
      <c r="E607" s="229"/>
      <c r="F607" s="230"/>
      <c r="G607" s="164" t="s">
        <v>123</v>
      </c>
      <c r="H607" s="120">
        <f>H608</f>
        <v>50000</v>
      </c>
      <c r="I607" s="120">
        <f>J607-H607</f>
        <v>-37000</v>
      </c>
      <c r="J607" s="121">
        <f>J608</f>
        <v>13000</v>
      </c>
    </row>
    <row r="608" spans="1:10" ht="15.75" customHeight="1">
      <c r="A608" s="144"/>
      <c r="B608" s="183">
        <v>32</v>
      </c>
      <c r="C608" s="159"/>
      <c r="D608" s="161"/>
      <c r="E608" s="229"/>
      <c r="F608" s="230"/>
      <c r="G608" s="160" t="s">
        <v>61</v>
      </c>
      <c r="H608" s="165">
        <f>SUM(H609:H610)</f>
        <v>50000</v>
      </c>
      <c r="I608" s="165">
        <f>J608-H608</f>
        <v>-37000</v>
      </c>
      <c r="J608" s="166">
        <f>SUM(J609:J610)</f>
        <v>13000</v>
      </c>
    </row>
    <row r="609" spans="1:10" ht="13.5" customHeight="1">
      <c r="A609" s="144" t="s">
        <v>497</v>
      </c>
      <c r="B609" s="179">
        <v>322</v>
      </c>
      <c r="C609" s="157">
        <v>1</v>
      </c>
      <c r="D609" s="146" t="s">
        <v>20</v>
      </c>
      <c r="E609" s="229"/>
      <c r="F609" s="230"/>
      <c r="G609" s="147" t="s">
        <v>63</v>
      </c>
      <c r="H609" s="135">
        <v>35000</v>
      </c>
      <c r="I609" s="135">
        <f>J609-H609</f>
        <v>-27000</v>
      </c>
      <c r="J609" s="136">
        <v>8000</v>
      </c>
    </row>
    <row r="610" spans="1:10" ht="13.5" customHeight="1">
      <c r="A610" s="144" t="s">
        <v>498</v>
      </c>
      <c r="B610" s="179">
        <v>323</v>
      </c>
      <c r="C610" s="157">
        <v>1</v>
      </c>
      <c r="D610" s="146" t="s">
        <v>20</v>
      </c>
      <c r="E610" s="229"/>
      <c r="F610" s="230"/>
      <c r="G610" s="147" t="s">
        <v>64</v>
      </c>
      <c r="H610" s="135">
        <v>15000</v>
      </c>
      <c r="I610" s="135">
        <f>J610-H610</f>
        <v>-10000</v>
      </c>
      <c r="J610" s="136">
        <v>5000</v>
      </c>
    </row>
    <row r="611" spans="1:10" ht="2.25" customHeight="1">
      <c r="A611" s="144"/>
      <c r="B611" s="179"/>
      <c r="C611" s="157"/>
      <c r="D611" s="146"/>
      <c r="E611" s="229"/>
      <c r="F611" s="230"/>
      <c r="G611" s="147"/>
      <c r="H611" s="135"/>
      <c r="I611" s="135"/>
      <c r="J611" s="136"/>
    </row>
    <row r="612" spans="1:10" ht="30.75" customHeight="1">
      <c r="A612" s="144"/>
      <c r="B612" s="179"/>
      <c r="C612" s="157"/>
      <c r="D612" s="146"/>
      <c r="E612" s="229">
        <v>4042</v>
      </c>
      <c r="F612" s="230"/>
      <c r="G612" s="137" t="s">
        <v>625</v>
      </c>
      <c r="H612" s="140">
        <f>H613+H618+H623+H628</f>
        <v>1115000</v>
      </c>
      <c r="I612" s="140">
        <f>J612-H612</f>
        <v>30000</v>
      </c>
      <c r="J612" s="231">
        <f>J613+J618+J623+J628</f>
        <v>1145000</v>
      </c>
    </row>
    <row r="613" spans="1:10" ht="37.5" customHeight="1">
      <c r="A613" s="144"/>
      <c r="B613" s="179"/>
      <c r="C613" s="157"/>
      <c r="D613" s="146"/>
      <c r="E613" s="184"/>
      <c r="F613" s="185" t="s">
        <v>636</v>
      </c>
      <c r="G613" s="47" t="s">
        <v>305</v>
      </c>
      <c r="H613" s="119">
        <f t="shared" ref="H613:J614" si="85">H614</f>
        <v>315000</v>
      </c>
      <c r="I613" s="119">
        <f>J613-H613</f>
        <v>10000</v>
      </c>
      <c r="J613" s="237">
        <f t="shared" si="85"/>
        <v>325000</v>
      </c>
    </row>
    <row r="614" spans="1:10" ht="15.75" customHeight="1">
      <c r="A614" s="144"/>
      <c r="B614" s="183">
        <v>3</v>
      </c>
      <c r="C614" s="159"/>
      <c r="D614" s="146"/>
      <c r="E614" s="184"/>
      <c r="F614" s="185"/>
      <c r="G614" s="160" t="s">
        <v>118</v>
      </c>
      <c r="H614" s="120">
        <f t="shared" si="85"/>
        <v>315000</v>
      </c>
      <c r="I614" s="120">
        <f>J614-H614</f>
        <v>10000</v>
      </c>
      <c r="J614" s="121">
        <f t="shared" si="85"/>
        <v>325000</v>
      </c>
    </row>
    <row r="615" spans="1:10" ht="15.75" customHeight="1">
      <c r="A615" s="163"/>
      <c r="B615" s="183">
        <v>32</v>
      </c>
      <c r="C615" s="159"/>
      <c r="D615" s="161"/>
      <c r="E615" s="184"/>
      <c r="F615" s="185"/>
      <c r="G615" s="160" t="s">
        <v>128</v>
      </c>
      <c r="H615" s="120">
        <f>H616</f>
        <v>315000</v>
      </c>
      <c r="I615" s="120">
        <f>J615-H615</f>
        <v>10000</v>
      </c>
      <c r="J615" s="121">
        <f>J616</f>
        <v>325000</v>
      </c>
    </row>
    <row r="616" spans="1:10" ht="13.5" customHeight="1">
      <c r="A616" s="144" t="s">
        <v>499</v>
      </c>
      <c r="B616" s="179">
        <v>323</v>
      </c>
      <c r="C616" s="157">
        <v>1.2</v>
      </c>
      <c r="D616" s="146" t="s">
        <v>254</v>
      </c>
      <c r="E616" s="184"/>
      <c r="F616" s="185"/>
      <c r="G616" s="147" t="s">
        <v>64</v>
      </c>
      <c r="H616" s="135">
        <v>315000</v>
      </c>
      <c r="I616" s="135">
        <f>J616-H616</f>
        <v>10000</v>
      </c>
      <c r="J616" s="136">
        <v>325000</v>
      </c>
    </row>
    <row r="617" spans="1:10" ht="3" customHeight="1">
      <c r="A617" s="16"/>
      <c r="B617" s="174"/>
      <c r="C617" s="126"/>
      <c r="D617" s="19"/>
      <c r="E617" s="184"/>
      <c r="F617" s="185"/>
      <c r="G617" s="27"/>
      <c r="H617" s="103"/>
      <c r="I617" s="103"/>
      <c r="J617" s="104"/>
    </row>
    <row r="618" spans="1:10" ht="27" customHeight="1">
      <c r="A618" s="144"/>
      <c r="B618" s="179"/>
      <c r="C618" s="157"/>
      <c r="D618" s="146"/>
      <c r="E618" s="184"/>
      <c r="F618" s="185" t="s">
        <v>637</v>
      </c>
      <c r="G618" s="47" t="s">
        <v>306</v>
      </c>
      <c r="H618" s="119">
        <f t="shared" ref="H618:J619" si="86">H619</f>
        <v>100000</v>
      </c>
      <c r="I618" s="119">
        <f>J618-H618</f>
        <v>50000</v>
      </c>
      <c r="J618" s="237">
        <f t="shared" si="86"/>
        <v>150000</v>
      </c>
    </row>
    <row r="619" spans="1:10" ht="14.25" customHeight="1">
      <c r="A619" s="144"/>
      <c r="B619" s="183">
        <v>3</v>
      </c>
      <c r="C619" s="159"/>
      <c r="D619" s="146"/>
      <c r="E619" s="184"/>
      <c r="F619" s="185"/>
      <c r="G619" s="160" t="s">
        <v>118</v>
      </c>
      <c r="H619" s="120">
        <f t="shared" si="86"/>
        <v>100000</v>
      </c>
      <c r="I619" s="120">
        <f>J619-H619</f>
        <v>50000</v>
      </c>
      <c r="J619" s="121">
        <f t="shared" si="86"/>
        <v>150000</v>
      </c>
    </row>
    <row r="620" spans="1:10" ht="14.25" customHeight="1">
      <c r="A620" s="163"/>
      <c r="B620" s="183">
        <v>32</v>
      </c>
      <c r="C620" s="159"/>
      <c r="D620" s="161"/>
      <c r="E620" s="184"/>
      <c r="F620" s="185"/>
      <c r="G620" s="160" t="s">
        <v>128</v>
      </c>
      <c r="H620" s="120">
        <f>H621</f>
        <v>100000</v>
      </c>
      <c r="I620" s="120">
        <f>J620-H620</f>
        <v>50000</v>
      </c>
      <c r="J620" s="121">
        <f>J621</f>
        <v>150000</v>
      </c>
    </row>
    <row r="621" spans="1:10" ht="15" customHeight="1">
      <c r="A621" s="144" t="s">
        <v>500</v>
      </c>
      <c r="B621" s="179">
        <v>323</v>
      </c>
      <c r="C621" s="157">
        <v>1</v>
      </c>
      <c r="D621" s="146" t="s">
        <v>254</v>
      </c>
      <c r="E621" s="184"/>
      <c r="F621" s="185"/>
      <c r="G621" s="147" t="s">
        <v>64</v>
      </c>
      <c r="H621" s="135">
        <v>100000</v>
      </c>
      <c r="I621" s="135">
        <f>J621-H621</f>
        <v>50000</v>
      </c>
      <c r="J621" s="136">
        <v>150000</v>
      </c>
    </row>
    <row r="622" spans="1:10" ht="5.25" customHeight="1">
      <c r="A622" s="16"/>
      <c r="B622" s="175"/>
      <c r="C622" s="127"/>
      <c r="D622" s="20"/>
      <c r="E622" s="184"/>
      <c r="F622" s="185"/>
      <c r="G622" s="46"/>
      <c r="H622" s="135"/>
      <c r="I622" s="135"/>
      <c r="J622" s="136"/>
    </row>
    <row r="623" spans="1:10" ht="22.5" customHeight="1">
      <c r="A623" s="144"/>
      <c r="B623" s="179"/>
      <c r="C623" s="157"/>
      <c r="D623" s="146"/>
      <c r="E623" s="184"/>
      <c r="F623" s="185" t="s">
        <v>638</v>
      </c>
      <c r="G623" s="47" t="s">
        <v>307</v>
      </c>
      <c r="H623" s="119">
        <f t="shared" ref="H623:J624" si="87">H624</f>
        <v>100000</v>
      </c>
      <c r="I623" s="119">
        <f>J623-H623</f>
        <v>-30000</v>
      </c>
      <c r="J623" s="237">
        <f t="shared" si="87"/>
        <v>70000</v>
      </c>
    </row>
    <row r="624" spans="1:10" ht="15.75" customHeight="1">
      <c r="A624" s="144"/>
      <c r="B624" s="183">
        <v>3</v>
      </c>
      <c r="C624" s="159"/>
      <c r="D624" s="146"/>
      <c r="E624" s="184"/>
      <c r="F624" s="185"/>
      <c r="G624" s="160" t="s">
        <v>118</v>
      </c>
      <c r="H624" s="120">
        <f t="shared" si="87"/>
        <v>100000</v>
      </c>
      <c r="I624" s="120">
        <f>J624-H624</f>
        <v>-30000</v>
      </c>
      <c r="J624" s="121">
        <f t="shared" si="87"/>
        <v>70000</v>
      </c>
    </row>
    <row r="625" spans="1:10" ht="15.75" customHeight="1">
      <c r="A625" s="163"/>
      <c r="B625" s="183">
        <v>32</v>
      </c>
      <c r="C625" s="159"/>
      <c r="D625" s="161"/>
      <c r="E625" s="184"/>
      <c r="F625" s="185"/>
      <c r="G625" s="160" t="s">
        <v>128</v>
      </c>
      <c r="H625" s="120">
        <f>H626</f>
        <v>100000</v>
      </c>
      <c r="I625" s="120">
        <f>J625-H625</f>
        <v>-30000</v>
      </c>
      <c r="J625" s="121">
        <f>J626</f>
        <v>70000</v>
      </c>
    </row>
    <row r="626" spans="1:10" ht="15" customHeight="1">
      <c r="A626" s="144" t="s">
        <v>501</v>
      </c>
      <c r="B626" s="179">
        <v>323</v>
      </c>
      <c r="C626" s="157">
        <v>1</v>
      </c>
      <c r="D626" s="146" t="s">
        <v>254</v>
      </c>
      <c r="E626" s="184"/>
      <c r="F626" s="185"/>
      <c r="G626" s="147" t="s">
        <v>64</v>
      </c>
      <c r="H626" s="135">
        <v>100000</v>
      </c>
      <c r="I626" s="135">
        <f>J626-H626</f>
        <v>-30000</v>
      </c>
      <c r="J626" s="136">
        <v>70000</v>
      </c>
    </row>
    <row r="627" spans="1:10" ht="5.25" customHeight="1">
      <c r="A627" s="16"/>
      <c r="B627" s="175"/>
      <c r="C627" s="127"/>
      <c r="D627" s="20"/>
      <c r="E627" s="184"/>
      <c r="F627" s="185"/>
      <c r="G627" s="46"/>
      <c r="H627" s="107"/>
      <c r="I627" s="107"/>
      <c r="J627" s="253"/>
    </row>
    <row r="628" spans="1:10" ht="21.75" customHeight="1">
      <c r="A628" s="144"/>
      <c r="B628" s="179"/>
      <c r="C628" s="157"/>
      <c r="D628" s="146"/>
      <c r="E628" s="184"/>
      <c r="F628" s="185" t="s">
        <v>590</v>
      </c>
      <c r="G628" s="158" t="s">
        <v>277</v>
      </c>
      <c r="H628" s="119">
        <f t="shared" ref="H628:J629" si="88">H629</f>
        <v>600000</v>
      </c>
      <c r="I628" s="119">
        <f>J628-H628</f>
        <v>0</v>
      </c>
      <c r="J628" s="237">
        <f t="shared" si="88"/>
        <v>600000</v>
      </c>
    </row>
    <row r="629" spans="1:10" s="38" customFormat="1" ht="15.75" customHeight="1">
      <c r="A629" s="163"/>
      <c r="B629" s="183">
        <v>4</v>
      </c>
      <c r="C629" s="159"/>
      <c r="D629" s="161"/>
      <c r="E629" s="184"/>
      <c r="F629" s="185"/>
      <c r="G629" s="164" t="s">
        <v>119</v>
      </c>
      <c r="H629" s="165">
        <f t="shared" si="88"/>
        <v>600000</v>
      </c>
      <c r="I629" s="165">
        <f>J629-H629</f>
        <v>0</v>
      </c>
      <c r="J629" s="166">
        <f t="shared" si="88"/>
        <v>600000</v>
      </c>
    </row>
    <row r="630" spans="1:10" ht="25.5" customHeight="1">
      <c r="A630" s="144"/>
      <c r="B630" s="183">
        <v>42</v>
      </c>
      <c r="C630" s="159"/>
      <c r="D630" s="161"/>
      <c r="E630" s="184"/>
      <c r="F630" s="185"/>
      <c r="G630" s="164" t="s">
        <v>11</v>
      </c>
      <c r="H630" s="120">
        <f>H631</f>
        <v>600000</v>
      </c>
      <c r="I630" s="120">
        <f>J630-H630</f>
        <v>0</v>
      </c>
      <c r="J630" s="121">
        <f>J631</f>
        <v>600000</v>
      </c>
    </row>
    <row r="631" spans="1:10" ht="15" customHeight="1">
      <c r="A631" s="144" t="s">
        <v>502</v>
      </c>
      <c r="B631" s="179">
        <v>421</v>
      </c>
      <c r="C631" s="157" t="s">
        <v>278</v>
      </c>
      <c r="D631" s="146" t="s">
        <v>20</v>
      </c>
      <c r="E631" s="184"/>
      <c r="F631" s="185"/>
      <c r="G631" s="147" t="s">
        <v>78</v>
      </c>
      <c r="H631" s="135">
        <v>600000</v>
      </c>
      <c r="I631" s="135">
        <f>J631-H631</f>
        <v>0</v>
      </c>
      <c r="J631" s="136">
        <v>600000</v>
      </c>
    </row>
    <row r="632" spans="1:10" ht="7.5" customHeight="1">
      <c r="A632" s="16"/>
      <c r="B632" s="175"/>
      <c r="C632" s="127"/>
      <c r="D632" s="20"/>
      <c r="E632" s="184"/>
      <c r="F632" s="185"/>
      <c r="G632" s="46"/>
      <c r="H632" s="100"/>
      <c r="I632" s="100"/>
      <c r="J632" s="251"/>
    </row>
    <row r="633" spans="1:10" ht="23.25" customHeight="1">
      <c r="A633" s="16"/>
      <c r="B633" s="175"/>
      <c r="C633" s="127"/>
      <c r="D633" s="20"/>
      <c r="E633" s="184">
        <v>4043</v>
      </c>
      <c r="F633" s="185"/>
      <c r="G633" s="27" t="s">
        <v>626</v>
      </c>
      <c r="H633" s="116">
        <f>H635</f>
        <v>70000</v>
      </c>
      <c r="I633" s="116">
        <f>J633-H633</f>
        <v>-70000</v>
      </c>
      <c r="J633" s="117">
        <f>J635</f>
        <v>0</v>
      </c>
    </row>
    <row r="634" spans="1:10" ht="3.75" customHeight="1">
      <c r="A634" s="16"/>
      <c r="B634" s="175"/>
      <c r="C634" s="127"/>
      <c r="D634" s="20"/>
      <c r="E634" s="184"/>
      <c r="F634" s="185"/>
      <c r="G634" s="130"/>
      <c r="H634" s="105"/>
      <c r="I634" s="105"/>
      <c r="J634" s="106"/>
    </row>
    <row r="635" spans="1:10" ht="24.75" customHeight="1">
      <c r="A635" s="16"/>
      <c r="B635" s="175"/>
      <c r="C635" s="127"/>
      <c r="D635" s="20"/>
      <c r="E635" s="184"/>
      <c r="F635" s="185" t="s">
        <v>639</v>
      </c>
      <c r="G635" s="47" t="s">
        <v>129</v>
      </c>
      <c r="H635" s="105">
        <f t="shared" ref="H635:J636" si="89">H636</f>
        <v>70000</v>
      </c>
      <c r="I635" s="105">
        <f>J635-H635</f>
        <v>-70000</v>
      </c>
      <c r="J635" s="106">
        <f t="shared" si="89"/>
        <v>0</v>
      </c>
    </row>
    <row r="636" spans="1:10" ht="16.5" customHeight="1">
      <c r="A636" s="88"/>
      <c r="B636" s="182">
        <v>4</v>
      </c>
      <c r="C636" s="129"/>
      <c r="D636" s="22"/>
      <c r="E636" s="184"/>
      <c r="F636" s="185"/>
      <c r="G636" s="123" t="s">
        <v>119</v>
      </c>
      <c r="H636" s="103">
        <f t="shared" si="89"/>
        <v>70000</v>
      </c>
      <c r="I636" s="103">
        <f>J636-H636</f>
        <v>-70000</v>
      </c>
      <c r="J636" s="104">
        <f t="shared" si="89"/>
        <v>0</v>
      </c>
    </row>
    <row r="637" spans="1:10" ht="21.75" customHeight="1">
      <c r="A637" s="16"/>
      <c r="B637" s="174">
        <v>41</v>
      </c>
      <c r="C637" s="126"/>
      <c r="D637" s="19"/>
      <c r="E637" s="184"/>
      <c r="F637" s="185"/>
      <c r="G637" s="123" t="s">
        <v>188</v>
      </c>
      <c r="H637" s="103">
        <f>H638</f>
        <v>70000</v>
      </c>
      <c r="I637" s="103">
        <f>J637-H637</f>
        <v>-70000</v>
      </c>
      <c r="J637" s="104">
        <f>J638</f>
        <v>0</v>
      </c>
    </row>
    <row r="638" spans="1:10" ht="16.5" customHeight="1">
      <c r="A638" s="16" t="s">
        <v>503</v>
      </c>
      <c r="B638" s="175">
        <v>411</v>
      </c>
      <c r="C638" s="127">
        <v>3.6</v>
      </c>
      <c r="D638" s="20" t="s">
        <v>22</v>
      </c>
      <c r="E638" s="184"/>
      <c r="F638" s="185"/>
      <c r="G638" s="46" t="s">
        <v>124</v>
      </c>
      <c r="H638" s="135">
        <v>70000</v>
      </c>
      <c r="I638" s="135">
        <f>J638-H638</f>
        <v>-70000</v>
      </c>
      <c r="J638" s="136">
        <v>0</v>
      </c>
    </row>
    <row r="639" spans="1:10" ht="3" customHeight="1">
      <c r="A639" s="16"/>
      <c r="B639" s="174"/>
      <c r="C639" s="126"/>
      <c r="D639" s="19"/>
      <c r="E639" s="184"/>
      <c r="F639" s="185"/>
      <c r="G639" s="123"/>
      <c r="H639" s="116"/>
      <c r="I639" s="116"/>
      <c r="J639" s="117"/>
    </row>
    <row r="640" spans="1:10" ht="34.5" customHeight="1">
      <c r="A640" s="285"/>
      <c r="B640" s="286"/>
      <c r="C640" s="287"/>
      <c r="D640" s="288"/>
      <c r="E640" s="280"/>
      <c r="F640" s="281"/>
      <c r="G640" s="275" t="s">
        <v>640</v>
      </c>
      <c r="H640" s="268">
        <f>H642+H669+H693</f>
        <v>1362500</v>
      </c>
      <c r="I640" s="268">
        <f>J640-H640</f>
        <v>35000</v>
      </c>
      <c r="J640" s="269">
        <f>J642+J669+J693</f>
        <v>1397500</v>
      </c>
    </row>
    <row r="641" spans="1:11" ht="4.5" customHeight="1">
      <c r="A641" s="16"/>
      <c r="B641" s="175"/>
      <c r="C641" s="58"/>
      <c r="D641" s="20"/>
      <c r="E641" s="184"/>
      <c r="F641" s="185"/>
      <c r="G641" s="46"/>
      <c r="H641" s="143"/>
      <c r="I641" s="138"/>
      <c r="J641" s="139"/>
    </row>
    <row r="642" spans="1:11" ht="31.5" customHeight="1">
      <c r="A642" s="16"/>
      <c r="B642" s="175"/>
      <c r="C642" s="58"/>
      <c r="D642" s="20"/>
      <c r="E642" s="184">
        <v>4051</v>
      </c>
      <c r="F642" s="185"/>
      <c r="G642" s="123" t="s">
        <v>210</v>
      </c>
      <c r="H642" s="103">
        <f>H644+H658+H664</f>
        <v>771500</v>
      </c>
      <c r="I642" s="103">
        <f>J642-H642</f>
        <v>25000</v>
      </c>
      <c r="J642" s="104">
        <f>J644+J658+J664</f>
        <v>796500</v>
      </c>
    </row>
    <row r="643" spans="1:11" ht="4.5" customHeight="1">
      <c r="A643" s="16"/>
      <c r="B643" s="175"/>
      <c r="C643" s="58"/>
      <c r="D643" s="20"/>
      <c r="E643" s="184"/>
      <c r="F643" s="185"/>
      <c r="G643" s="27"/>
      <c r="H643" s="138"/>
      <c r="I643" s="138"/>
      <c r="J643" s="139"/>
    </row>
    <row r="644" spans="1:11" ht="27" customHeight="1">
      <c r="A644" s="16"/>
      <c r="B644" s="175"/>
      <c r="C644" s="58"/>
      <c r="D644" s="20"/>
      <c r="E644" s="184"/>
      <c r="F644" s="185" t="s">
        <v>591</v>
      </c>
      <c r="G644" s="47" t="s">
        <v>217</v>
      </c>
      <c r="H644" s="105">
        <f>H645</f>
        <v>661500</v>
      </c>
      <c r="I644" s="105">
        <f t="shared" ref="I644:I667" si="90">J644-H644</f>
        <v>25000</v>
      </c>
      <c r="J644" s="106">
        <f>J645</f>
        <v>686500</v>
      </c>
    </row>
    <row r="645" spans="1:11" ht="16.5" customHeight="1">
      <c r="A645" s="18"/>
      <c r="B645" s="174">
        <v>3</v>
      </c>
      <c r="C645" s="57"/>
      <c r="D645" s="19"/>
      <c r="E645" s="184"/>
      <c r="F645" s="185"/>
      <c r="G645" s="123" t="s">
        <v>118</v>
      </c>
      <c r="H645" s="103">
        <f>H646+H650+H655</f>
        <v>661500</v>
      </c>
      <c r="I645" s="103">
        <f t="shared" si="90"/>
        <v>25000</v>
      </c>
      <c r="J645" s="104">
        <f>J646+J650+J655</f>
        <v>686500</v>
      </c>
    </row>
    <row r="646" spans="1:11" ht="17.25" customHeight="1">
      <c r="A646" s="18"/>
      <c r="B646" s="174">
        <v>31</v>
      </c>
      <c r="C646" s="57"/>
      <c r="D646" s="19"/>
      <c r="E646" s="184"/>
      <c r="F646" s="185"/>
      <c r="G646" s="123" t="s">
        <v>58</v>
      </c>
      <c r="H646" s="103">
        <f>SUM(H647:H649)</f>
        <v>527000</v>
      </c>
      <c r="I646" s="103">
        <f t="shared" si="90"/>
        <v>29000</v>
      </c>
      <c r="J646" s="104">
        <f>SUM(J647:J649)</f>
        <v>556000</v>
      </c>
    </row>
    <row r="647" spans="1:11" ht="13.5" customHeight="1">
      <c r="A647" s="16" t="s">
        <v>504</v>
      </c>
      <c r="B647" s="175">
        <v>311</v>
      </c>
      <c r="C647" s="58">
        <v>1</v>
      </c>
      <c r="D647" s="20">
        <v>820</v>
      </c>
      <c r="E647" s="184"/>
      <c r="F647" s="185"/>
      <c r="G647" s="46" t="s">
        <v>59</v>
      </c>
      <c r="H647" s="135">
        <v>455000</v>
      </c>
      <c r="I647" s="135">
        <f t="shared" si="90"/>
        <v>-55000</v>
      </c>
      <c r="J647" s="136">
        <v>400000</v>
      </c>
      <c r="K647" s="30"/>
    </row>
    <row r="648" spans="1:11" ht="13.5" customHeight="1">
      <c r="A648" s="16" t="s">
        <v>505</v>
      </c>
      <c r="B648" s="175">
        <v>312</v>
      </c>
      <c r="C648" s="58">
        <v>1</v>
      </c>
      <c r="D648" s="20">
        <v>820</v>
      </c>
      <c r="E648" s="184"/>
      <c r="F648" s="185"/>
      <c r="G648" s="46" t="s">
        <v>60</v>
      </c>
      <c r="H648" s="135">
        <v>2000</v>
      </c>
      <c r="I648" s="135">
        <f t="shared" si="90"/>
        <v>85000</v>
      </c>
      <c r="J648" s="136">
        <v>87000</v>
      </c>
    </row>
    <row r="649" spans="1:11" ht="13.5" customHeight="1">
      <c r="A649" s="16" t="s">
        <v>506</v>
      </c>
      <c r="B649" s="175">
        <v>313</v>
      </c>
      <c r="C649" s="58">
        <v>1</v>
      </c>
      <c r="D649" s="20">
        <v>820</v>
      </c>
      <c r="E649" s="184"/>
      <c r="F649" s="185"/>
      <c r="G649" s="46" t="s">
        <v>13</v>
      </c>
      <c r="H649" s="135">
        <v>70000</v>
      </c>
      <c r="I649" s="135">
        <f t="shared" si="90"/>
        <v>-1000</v>
      </c>
      <c r="J649" s="136">
        <v>69000</v>
      </c>
    </row>
    <row r="650" spans="1:11" ht="15" customHeight="1">
      <c r="A650" s="18"/>
      <c r="B650" s="174">
        <v>32</v>
      </c>
      <c r="C650" s="57"/>
      <c r="D650" s="19"/>
      <c r="E650" s="184"/>
      <c r="F650" s="185"/>
      <c r="G650" s="123" t="s">
        <v>61</v>
      </c>
      <c r="H650" s="103">
        <f>SUM(H651:H654)</f>
        <v>131000</v>
      </c>
      <c r="I650" s="103">
        <f t="shared" si="90"/>
        <v>-4000</v>
      </c>
      <c r="J650" s="104">
        <f>SUM(J651:J654)</f>
        <v>127000</v>
      </c>
    </row>
    <row r="651" spans="1:11" ht="15" customHeight="1">
      <c r="A651" s="16" t="s">
        <v>507</v>
      </c>
      <c r="B651" s="175">
        <v>321</v>
      </c>
      <c r="C651" s="58">
        <v>1</v>
      </c>
      <c r="D651" s="20">
        <v>820</v>
      </c>
      <c r="E651" s="184"/>
      <c r="F651" s="185"/>
      <c r="G651" s="46" t="s">
        <v>62</v>
      </c>
      <c r="H651" s="135">
        <v>55000</v>
      </c>
      <c r="I651" s="135">
        <f t="shared" si="90"/>
        <v>-4000</v>
      </c>
      <c r="J651" s="136">
        <v>51000</v>
      </c>
    </row>
    <row r="652" spans="1:11" ht="15" customHeight="1">
      <c r="A652" s="16" t="s">
        <v>508</v>
      </c>
      <c r="B652" s="175">
        <v>322</v>
      </c>
      <c r="C652" s="58">
        <v>1</v>
      </c>
      <c r="D652" s="20" t="s">
        <v>25</v>
      </c>
      <c r="E652" s="184"/>
      <c r="F652" s="185"/>
      <c r="G652" s="46" t="s">
        <v>63</v>
      </c>
      <c r="H652" s="135">
        <v>22000</v>
      </c>
      <c r="I652" s="135">
        <f t="shared" si="90"/>
        <v>0</v>
      </c>
      <c r="J652" s="136">
        <v>22000</v>
      </c>
    </row>
    <row r="653" spans="1:11" ht="15" customHeight="1">
      <c r="A653" s="16" t="s">
        <v>509</v>
      </c>
      <c r="B653" s="175">
        <v>323</v>
      </c>
      <c r="C653" s="58">
        <v>1</v>
      </c>
      <c r="D653" s="20" t="s">
        <v>25</v>
      </c>
      <c r="E653" s="184"/>
      <c r="F653" s="185"/>
      <c r="G653" s="46" t="s">
        <v>64</v>
      </c>
      <c r="H653" s="135">
        <v>50000</v>
      </c>
      <c r="I653" s="135">
        <f t="shared" si="90"/>
        <v>0</v>
      </c>
      <c r="J653" s="136">
        <v>50000</v>
      </c>
    </row>
    <row r="654" spans="1:11" ht="15" customHeight="1">
      <c r="A654" s="16" t="s">
        <v>510</v>
      </c>
      <c r="B654" s="175">
        <v>329</v>
      </c>
      <c r="C654" s="58">
        <v>1</v>
      </c>
      <c r="D654" s="20" t="s">
        <v>25</v>
      </c>
      <c r="E654" s="184"/>
      <c r="F654" s="185"/>
      <c r="G654" s="46" t="s">
        <v>8</v>
      </c>
      <c r="H654" s="135">
        <v>4000</v>
      </c>
      <c r="I654" s="135">
        <f t="shared" si="90"/>
        <v>0</v>
      </c>
      <c r="J654" s="136">
        <v>4000</v>
      </c>
    </row>
    <row r="655" spans="1:11" ht="16.5" customHeight="1">
      <c r="A655" s="16"/>
      <c r="B655" s="174">
        <v>34</v>
      </c>
      <c r="C655" s="57"/>
      <c r="D655" s="19"/>
      <c r="E655" s="184"/>
      <c r="F655" s="185"/>
      <c r="G655" s="123" t="s">
        <v>66</v>
      </c>
      <c r="H655" s="103">
        <f>H656</f>
        <v>3500</v>
      </c>
      <c r="I655" s="120">
        <f t="shared" si="90"/>
        <v>0</v>
      </c>
      <c r="J655" s="121">
        <f>J656</f>
        <v>3500</v>
      </c>
    </row>
    <row r="656" spans="1:11" ht="15" customHeight="1">
      <c r="A656" s="16" t="s">
        <v>511</v>
      </c>
      <c r="B656" s="175">
        <v>343</v>
      </c>
      <c r="C656" s="58">
        <v>1</v>
      </c>
      <c r="D656" s="20" t="s">
        <v>25</v>
      </c>
      <c r="E656" s="184"/>
      <c r="F656" s="185"/>
      <c r="G656" s="46" t="s">
        <v>67</v>
      </c>
      <c r="H656" s="135">
        <v>3500</v>
      </c>
      <c r="I656" s="135">
        <f t="shared" si="90"/>
        <v>0</v>
      </c>
      <c r="J656" s="136">
        <v>3500</v>
      </c>
    </row>
    <row r="657" spans="1:10" ht="9" customHeight="1">
      <c r="A657" s="16"/>
      <c r="B657" s="175"/>
      <c r="C657" s="58"/>
      <c r="D657" s="20"/>
      <c r="E657" s="184"/>
      <c r="F657" s="185"/>
      <c r="G657" s="46"/>
      <c r="H657" s="135"/>
      <c r="I657" s="135"/>
      <c r="J657" s="136"/>
    </row>
    <row r="658" spans="1:10" ht="21.75" customHeight="1">
      <c r="A658" s="16"/>
      <c r="B658" s="175"/>
      <c r="C658" s="58"/>
      <c r="D658" s="20"/>
      <c r="E658" s="184"/>
      <c r="F658" s="185" t="s">
        <v>592</v>
      </c>
      <c r="G658" s="47" t="s">
        <v>218</v>
      </c>
      <c r="H658" s="105">
        <f t="shared" ref="H658:J659" si="91">H659</f>
        <v>95000</v>
      </c>
      <c r="I658" s="105">
        <f t="shared" si="90"/>
        <v>0</v>
      </c>
      <c r="J658" s="106">
        <f t="shared" si="91"/>
        <v>95000</v>
      </c>
    </row>
    <row r="659" spans="1:10" ht="15" customHeight="1">
      <c r="A659" s="16"/>
      <c r="B659" s="174">
        <v>3</v>
      </c>
      <c r="C659" s="57"/>
      <c r="D659" s="19"/>
      <c r="E659" s="184"/>
      <c r="F659" s="185"/>
      <c r="G659" s="123" t="s">
        <v>118</v>
      </c>
      <c r="H659" s="103">
        <f t="shared" si="91"/>
        <v>95000</v>
      </c>
      <c r="I659" s="103">
        <f t="shared" si="90"/>
        <v>0</v>
      </c>
      <c r="J659" s="104">
        <f t="shared" si="91"/>
        <v>95000</v>
      </c>
    </row>
    <row r="660" spans="1:10" ht="13.5" customHeight="1">
      <c r="A660" s="16"/>
      <c r="B660" s="174">
        <v>32</v>
      </c>
      <c r="C660" s="57"/>
      <c r="D660" s="19"/>
      <c r="E660" s="184"/>
      <c r="F660" s="185"/>
      <c r="G660" s="123" t="s">
        <v>61</v>
      </c>
      <c r="H660" s="103">
        <f>SUM(H661:H662)</f>
        <v>95000</v>
      </c>
      <c r="I660" s="103">
        <f t="shared" si="90"/>
        <v>0</v>
      </c>
      <c r="J660" s="104">
        <f>SUM(J661:J662)</f>
        <v>95000</v>
      </c>
    </row>
    <row r="661" spans="1:10" ht="15" customHeight="1">
      <c r="A661" s="16" t="s">
        <v>512</v>
      </c>
      <c r="B661" s="175">
        <v>323</v>
      </c>
      <c r="C661" s="58">
        <v>1.2</v>
      </c>
      <c r="D661" s="20">
        <v>820</v>
      </c>
      <c r="E661" s="184"/>
      <c r="F661" s="185"/>
      <c r="G661" s="46" t="s">
        <v>64</v>
      </c>
      <c r="H661" s="135">
        <v>38000</v>
      </c>
      <c r="I661" s="135">
        <f t="shared" si="90"/>
        <v>0</v>
      </c>
      <c r="J661" s="250">
        <v>38000</v>
      </c>
    </row>
    <row r="662" spans="1:10" ht="15" customHeight="1">
      <c r="A662" s="16" t="s">
        <v>513</v>
      </c>
      <c r="B662" s="175">
        <v>329</v>
      </c>
      <c r="C662" s="58">
        <v>1.2</v>
      </c>
      <c r="D662" s="20">
        <v>820</v>
      </c>
      <c r="E662" s="184"/>
      <c r="F662" s="185"/>
      <c r="G662" s="46" t="s">
        <v>65</v>
      </c>
      <c r="H662" s="135">
        <v>57000</v>
      </c>
      <c r="I662" s="135">
        <f t="shared" si="90"/>
        <v>0</v>
      </c>
      <c r="J662" s="250">
        <v>57000</v>
      </c>
    </row>
    <row r="663" spans="1:10" ht="8.25" customHeight="1">
      <c r="A663" s="16"/>
      <c r="B663" s="175"/>
      <c r="C663" s="58"/>
      <c r="D663" s="20"/>
      <c r="E663" s="184"/>
      <c r="F663" s="185"/>
      <c r="G663" s="46"/>
      <c r="H663" s="138"/>
      <c r="I663" s="138"/>
      <c r="J663" s="139"/>
    </row>
    <row r="664" spans="1:10" ht="21" customHeight="1">
      <c r="A664" s="16"/>
      <c r="B664" s="175"/>
      <c r="C664" s="58"/>
      <c r="D664" s="20"/>
      <c r="E664" s="184"/>
      <c r="F664" s="185" t="s">
        <v>593</v>
      </c>
      <c r="G664" s="47" t="s">
        <v>134</v>
      </c>
      <c r="H664" s="105">
        <f t="shared" ref="H664:J665" si="92">H665</f>
        <v>15000</v>
      </c>
      <c r="I664" s="105">
        <f t="shared" si="90"/>
        <v>0</v>
      </c>
      <c r="J664" s="106">
        <f t="shared" si="92"/>
        <v>15000</v>
      </c>
    </row>
    <row r="665" spans="1:10" ht="19.5" customHeight="1">
      <c r="A665" s="16"/>
      <c r="B665" s="174">
        <v>4</v>
      </c>
      <c r="C665" s="57"/>
      <c r="D665" s="20"/>
      <c r="E665" s="184"/>
      <c r="F665" s="185"/>
      <c r="G665" s="123" t="s">
        <v>119</v>
      </c>
      <c r="H665" s="103">
        <f t="shared" si="92"/>
        <v>15000</v>
      </c>
      <c r="I665" s="103">
        <f t="shared" si="90"/>
        <v>0</v>
      </c>
      <c r="J665" s="104">
        <f t="shared" si="92"/>
        <v>15000</v>
      </c>
    </row>
    <row r="666" spans="1:10" ht="27" customHeight="1">
      <c r="A666" s="16"/>
      <c r="B666" s="174">
        <v>42</v>
      </c>
      <c r="C666" s="57"/>
      <c r="D666" s="19"/>
      <c r="E666" s="184"/>
      <c r="F666" s="185"/>
      <c r="G666" s="123" t="s">
        <v>77</v>
      </c>
      <c r="H666" s="103">
        <f>H667</f>
        <v>15000</v>
      </c>
      <c r="I666" s="103">
        <f t="shared" si="90"/>
        <v>0</v>
      </c>
      <c r="J666" s="104">
        <f>J667</f>
        <v>15000</v>
      </c>
    </row>
    <row r="667" spans="1:10" ht="13.5" customHeight="1">
      <c r="A667" s="16" t="s">
        <v>514</v>
      </c>
      <c r="B667" s="175">
        <v>422</v>
      </c>
      <c r="C667" s="58">
        <v>3.6</v>
      </c>
      <c r="D667" s="20" t="s">
        <v>25</v>
      </c>
      <c r="E667" s="184"/>
      <c r="F667" s="185"/>
      <c r="G667" s="46" t="s">
        <v>79</v>
      </c>
      <c r="H667" s="135">
        <v>15000</v>
      </c>
      <c r="I667" s="135">
        <f t="shared" si="90"/>
        <v>0</v>
      </c>
      <c r="J667" s="250">
        <v>15000</v>
      </c>
    </row>
    <row r="668" spans="1:10" ht="6.75" customHeight="1">
      <c r="A668" s="16"/>
      <c r="B668" s="175"/>
      <c r="C668" s="58"/>
      <c r="D668" s="20"/>
      <c r="E668" s="184"/>
      <c r="F668" s="185"/>
      <c r="G668" s="46"/>
      <c r="H668" s="138"/>
      <c r="I668" s="138"/>
      <c r="J668" s="139"/>
    </row>
    <row r="669" spans="1:10" ht="35.25" customHeight="1">
      <c r="A669" s="16"/>
      <c r="B669" s="175"/>
      <c r="C669" s="58"/>
      <c r="D669" s="20"/>
      <c r="E669" s="184">
        <v>4052</v>
      </c>
      <c r="F669" s="185"/>
      <c r="G669" s="123" t="s">
        <v>311</v>
      </c>
      <c r="H669" s="116">
        <f>H671+H682+H688</f>
        <v>372000</v>
      </c>
      <c r="I669" s="116">
        <f>J669-H669</f>
        <v>0</v>
      </c>
      <c r="J669" s="117">
        <f>J671+J682+J688</f>
        <v>372000</v>
      </c>
    </row>
    <row r="670" spans="1:10" ht="6" customHeight="1">
      <c r="A670" s="16"/>
      <c r="B670" s="175"/>
      <c r="C670" s="58"/>
      <c r="D670" s="20"/>
      <c r="E670" s="184"/>
      <c r="F670" s="185"/>
      <c r="G670" s="27"/>
      <c r="H670" s="138"/>
      <c r="I670" s="138"/>
      <c r="J670" s="139"/>
    </row>
    <row r="671" spans="1:10" ht="33" customHeight="1">
      <c r="A671" s="16"/>
      <c r="B671" s="175"/>
      <c r="C671" s="58"/>
      <c r="D671" s="20"/>
      <c r="E671" s="184"/>
      <c r="F671" s="185" t="s">
        <v>594</v>
      </c>
      <c r="G671" s="47" t="s">
        <v>219</v>
      </c>
      <c r="H671" s="105">
        <f>H672</f>
        <v>272000</v>
      </c>
      <c r="I671" s="105">
        <f t="shared" ref="I671:I680" si="93">J671-H671</f>
        <v>0</v>
      </c>
      <c r="J671" s="106">
        <f>J672</f>
        <v>272000</v>
      </c>
    </row>
    <row r="672" spans="1:10" ht="15" customHeight="1">
      <c r="A672" s="18"/>
      <c r="B672" s="174">
        <v>3</v>
      </c>
      <c r="C672" s="57"/>
      <c r="D672" s="19"/>
      <c r="E672" s="184"/>
      <c r="F672" s="185"/>
      <c r="G672" s="123" t="s">
        <v>118</v>
      </c>
      <c r="H672" s="103">
        <f>H673+H677</f>
        <v>272000</v>
      </c>
      <c r="I672" s="103">
        <f t="shared" si="93"/>
        <v>0</v>
      </c>
      <c r="J672" s="104">
        <f>J673+J677</f>
        <v>272000</v>
      </c>
    </row>
    <row r="673" spans="1:10" ht="15.75" customHeight="1">
      <c r="A673" s="18"/>
      <c r="B673" s="174">
        <v>31</v>
      </c>
      <c r="C673" s="57"/>
      <c r="D673" s="19"/>
      <c r="E673" s="184"/>
      <c r="F673" s="185"/>
      <c r="G673" s="123" t="s">
        <v>58</v>
      </c>
      <c r="H673" s="103">
        <f>SUM(H674:H676)</f>
        <v>146000</v>
      </c>
      <c r="I673" s="103">
        <f t="shared" si="93"/>
        <v>0</v>
      </c>
      <c r="J673" s="104">
        <f>SUM(J674:J676)</f>
        <v>146000</v>
      </c>
    </row>
    <row r="674" spans="1:10" ht="15" customHeight="1">
      <c r="A674" s="16" t="s">
        <v>515</v>
      </c>
      <c r="B674" s="175">
        <v>311</v>
      </c>
      <c r="C674" s="58">
        <v>1</v>
      </c>
      <c r="D674" s="20">
        <v>820</v>
      </c>
      <c r="E674" s="184"/>
      <c r="F674" s="185"/>
      <c r="G674" s="46" t="s">
        <v>7</v>
      </c>
      <c r="H674" s="135">
        <v>118000</v>
      </c>
      <c r="I674" s="135">
        <f t="shared" si="93"/>
        <v>0</v>
      </c>
      <c r="J674" s="250">
        <v>118000</v>
      </c>
    </row>
    <row r="675" spans="1:10" ht="15" customHeight="1">
      <c r="A675" s="16" t="s">
        <v>516</v>
      </c>
      <c r="B675" s="175">
        <v>312</v>
      </c>
      <c r="C675" s="58">
        <v>1</v>
      </c>
      <c r="D675" s="20">
        <v>820</v>
      </c>
      <c r="E675" s="184"/>
      <c r="F675" s="185"/>
      <c r="G675" s="46" t="s">
        <v>99</v>
      </c>
      <c r="H675" s="135">
        <v>10000</v>
      </c>
      <c r="I675" s="135">
        <f t="shared" si="93"/>
        <v>0</v>
      </c>
      <c r="J675" s="250">
        <v>10000</v>
      </c>
    </row>
    <row r="676" spans="1:10" ht="14.25" customHeight="1">
      <c r="A676" s="16" t="s">
        <v>517</v>
      </c>
      <c r="B676" s="175">
        <v>313</v>
      </c>
      <c r="C676" s="58">
        <v>1</v>
      </c>
      <c r="D676" s="20">
        <v>820</v>
      </c>
      <c r="E676" s="184"/>
      <c r="F676" s="185"/>
      <c r="G676" s="46" t="s">
        <v>13</v>
      </c>
      <c r="H676" s="135">
        <v>18000</v>
      </c>
      <c r="I676" s="135">
        <f t="shared" si="93"/>
        <v>0</v>
      </c>
      <c r="J676" s="250">
        <v>18000</v>
      </c>
    </row>
    <row r="677" spans="1:10" ht="18.75" customHeight="1">
      <c r="A677" s="18"/>
      <c r="B677" s="174">
        <v>32</v>
      </c>
      <c r="C677" s="57"/>
      <c r="D677" s="19"/>
      <c r="E677" s="184"/>
      <c r="F677" s="185"/>
      <c r="G677" s="123" t="s">
        <v>61</v>
      </c>
      <c r="H677" s="103">
        <f>SUM(H678:H680)</f>
        <v>126000</v>
      </c>
      <c r="I677" s="103">
        <f t="shared" si="93"/>
        <v>0</v>
      </c>
      <c r="J677" s="104">
        <f>SUM(J678:J680)</f>
        <v>126000</v>
      </c>
    </row>
    <row r="678" spans="1:10" ht="15" customHeight="1">
      <c r="A678" s="16" t="s">
        <v>518</v>
      </c>
      <c r="B678" s="175">
        <v>321</v>
      </c>
      <c r="C678" s="58">
        <v>1</v>
      </c>
      <c r="D678" s="20">
        <v>820</v>
      </c>
      <c r="E678" s="184"/>
      <c r="F678" s="185"/>
      <c r="G678" s="46" t="s">
        <v>62</v>
      </c>
      <c r="H678" s="135">
        <v>17000</v>
      </c>
      <c r="I678" s="135">
        <f t="shared" si="93"/>
        <v>0</v>
      </c>
      <c r="J678" s="250">
        <v>17000</v>
      </c>
    </row>
    <row r="679" spans="1:10" ht="15" customHeight="1">
      <c r="A679" s="16" t="s">
        <v>519</v>
      </c>
      <c r="B679" s="175">
        <v>322</v>
      </c>
      <c r="C679" s="58">
        <v>1</v>
      </c>
      <c r="D679" s="20" t="s">
        <v>25</v>
      </c>
      <c r="E679" s="184"/>
      <c r="F679" s="185"/>
      <c r="G679" s="46" t="s">
        <v>63</v>
      </c>
      <c r="H679" s="135">
        <v>67000</v>
      </c>
      <c r="I679" s="135">
        <f t="shared" si="93"/>
        <v>0</v>
      </c>
      <c r="J679" s="250">
        <v>67000</v>
      </c>
    </row>
    <row r="680" spans="1:10" ht="15" customHeight="1">
      <c r="A680" s="16" t="s">
        <v>520</v>
      </c>
      <c r="B680" s="175">
        <v>323</v>
      </c>
      <c r="C680" s="58">
        <v>1</v>
      </c>
      <c r="D680" s="20" t="s">
        <v>25</v>
      </c>
      <c r="E680" s="184"/>
      <c r="F680" s="185"/>
      <c r="G680" s="46" t="s">
        <v>64</v>
      </c>
      <c r="H680" s="135">
        <v>42000</v>
      </c>
      <c r="I680" s="135">
        <f t="shared" si="93"/>
        <v>0</v>
      </c>
      <c r="J680" s="250">
        <v>42000</v>
      </c>
    </row>
    <row r="681" spans="1:10" ht="2.25" customHeight="1">
      <c r="A681" s="16"/>
      <c r="B681" s="175"/>
      <c r="C681" s="58"/>
      <c r="D681" s="20"/>
      <c r="E681" s="184"/>
      <c r="F681" s="185"/>
      <c r="G681" s="46"/>
      <c r="H681" s="138"/>
      <c r="I681" s="138"/>
      <c r="J681" s="139"/>
    </row>
    <row r="682" spans="1:10" ht="27" customHeight="1">
      <c r="A682" s="16"/>
      <c r="B682" s="175"/>
      <c r="C682" s="58"/>
      <c r="D682" s="20"/>
      <c r="E682" s="184"/>
      <c r="F682" s="185" t="s">
        <v>595</v>
      </c>
      <c r="G682" s="47" t="s">
        <v>220</v>
      </c>
      <c r="H682" s="105">
        <f t="shared" ref="H682:J683" si="94">H683</f>
        <v>25000</v>
      </c>
      <c r="I682" s="105">
        <f>J682-H682</f>
        <v>0</v>
      </c>
      <c r="J682" s="106">
        <f t="shared" si="94"/>
        <v>25000</v>
      </c>
    </row>
    <row r="683" spans="1:10" ht="18.75" customHeight="1">
      <c r="A683" s="16"/>
      <c r="B683" s="174">
        <v>4</v>
      </c>
      <c r="C683" s="57"/>
      <c r="D683" s="20"/>
      <c r="E683" s="184"/>
      <c r="F683" s="185"/>
      <c r="G683" s="123" t="s">
        <v>119</v>
      </c>
      <c r="H683" s="103">
        <f t="shared" si="94"/>
        <v>25000</v>
      </c>
      <c r="I683" s="103">
        <f>J683-H683</f>
        <v>0</v>
      </c>
      <c r="J683" s="104">
        <f t="shared" si="94"/>
        <v>25000</v>
      </c>
    </row>
    <row r="684" spans="1:10" ht="25.5" customHeight="1">
      <c r="A684" s="16"/>
      <c r="B684" s="174">
        <v>42</v>
      </c>
      <c r="C684" s="57"/>
      <c r="D684" s="19"/>
      <c r="E684" s="184"/>
      <c r="F684" s="185"/>
      <c r="G684" s="123" t="s">
        <v>77</v>
      </c>
      <c r="H684" s="103">
        <f>SUM(H685:H686)</f>
        <v>25000</v>
      </c>
      <c r="I684" s="103">
        <f>J684-H684</f>
        <v>0</v>
      </c>
      <c r="J684" s="104">
        <f>SUM(J685:J686)</f>
        <v>25000</v>
      </c>
    </row>
    <row r="685" spans="1:10" ht="17.25" customHeight="1">
      <c r="A685" s="16" t="s">
        <v>521</v>
      </c>
      <c r="B685" s="175">
        <v>422</v>
      </c>
      <c r="C685" s="58">
        <v>3.6</v>
      </c>
      <c r="D685" s="20" t="s">
        <v>25</v>
      </c>
      <c r="E685" s="184"/>
      <c r="F685" s="185"/>
      <c r="G685" s="46" t="s">
        <v>79</v>
      </c>
      <c r="H685" s="135">
        <v>5000</v>
      </c>
      <c r="I685" s="135">
        <f>J685-H685</f>
        <v>0</v>
      </c>
      <c r="J685" s="250">
        <v>5000</v>
      </c>
    </row>
    <row r="686" spans="1:10" ht="16.5" customHeight="1">
      <c r="A686" s="16" t="s">
        <v>644</v>
      </c>
      <c r="B686" s="175">
        <v>424</v>
      </c>
      <c r="C686" s="58">
        <v>3.6</v>
      </c>
      <c r="D686" s="20">
        <v>820</v>
      </c>
      <c r="E686" s="184"/>
      <c r="F686" s="185"/>
      <c r="G686" s="46" t="s">
        <v>135</v>
      </c>
      <c r="H686" s="135">
        <v>20000</v>
      </c>
      <c r="I686" s="135">
        <f>J686-H686</f>
        <v>0</v>
      </c>
      <c r="J686" s="250">
        <v>20000</v>
      </c>
    </row>
    <row r="687" spans="1:10" ht="6" customHeight="1">
      <c r="A687" s="16"/>
      <c r="B687" s="175"/>
      <c r="C687" s="58"/>
      <c r="D687" s="20"/>
      <c r="E687" s="184"/>
      <c r="F687" s="185"/>
      <c r="G687" s="46"/>
      <c r="H687" s="135"/>
      <c r="I687" s="135"/>
      <c r="J687" s="136"/>
    </row>
    <row r="688" spans="1:10" ht="33" customHeight="1">
      <c r="A688" s="16"/>
      <c r="B688" s="175"/>
      <c r="C688" s="58"/>
      <c r="D688" s="20"/>
      <c r="E688" s="184"/>
      <c r="F688" s="185" t="s">
        <v>596</v>
      </c>
      <c r="G688" s="47" t="s">
        <v>196</v>
      </c>
      <c r="H688" s="119">
        <f t="shared" ref="H688:J689" si="95">H689</f>
        <v>75000</v>
      </c>
      <c r="I688" s="119">
        <f>J688-H688</f>
        <v>0</v>
      </c>
      <c r="J688" s="237">
        <f t="shared" si="95"/>
        <v>75000</v>
      </c>
    </row>
    <row r="689" spans="1:10" ht="21.75" customHeight="1">
      <c r="A689" s="16"/>
      <c r="B689" s="174">
        <v>4</v>
      </c>
      <c r="C689" s="57"/>
      <c r="D689" s="20"/>
      <c r="E689" s="184"/>
      <c r="F689" s="185"/>
      <c r="G689" s="123" t="s">
        <v>119</v>
      </c>
      <c r="H689" s="120">
        <f t="shared" si="95"/>
        <v>75000</v>
      </c>
      <c r="I689" s="120">
        <f>J689-H689</f>
        <v>0</v>
      </c>
      <c r="J689" s="121">
        <f t="shared" si="95"/>
        <v>75000</v>
      </c>
    </row>
    <row r="690" spans="1:10" ht="27.75" customHeight="1">
      <c r="A690" s="16"/>
      <c r="B690" s="174">
        <v>45</v>
      </c>
      <c r="C690" s="57"/>
      <c r="D690" s="19"/>
      <c r="E690" s="184"/>
      <c r="F690" s="185"/>
      <c r="G690" s="123" t="s">
        <v>189</v>
      </c>
      <c r="H690" s="120">
        <f>H691</f>
        <v>75000</v>
      </c>
      <c r="I690" s="120">
        <f>J690-H690</f>
        <v>0</v>
      </c>
      <c r="J690" s="121">
        <f>J691</f>
        <v>75000</v>
      </c>
    </row>
    <row r="691" spans="1:10" ht="17.25" customHeight="1">
      <c r="A691" s="16" t="s">
        <v>645</v>
      </c>
      <c r="B691" s="175">
        <v>451</v>
      </c>
      <c r="C691" s="58">
        <v>3.6</v>
      </c>
      <c r="D691" s="20">
        <v>860</v>
      </c>
      <c r="E691" s="184"/>
      <c r="F691" s="185"/>
      <c r="G691" s="46" t="s">
        <v>82</v>
      </c>
      <c r="H691" s="135">
        <v>75000</v>
      </c>
      <c r="I691" s="135">
        <f>J691-H691</f>
        <v>0</v>
      </c>
      <c r="J691" s="136">
        <v>75000</v>
      </c>
    </row>
    <row r="692" spans="1:10" ht="2.25" customHeight="1">
      <c r="A692" s="16"/>
      <c r="B692" s="175"/>
      <c r="C692" s="58"/>
      <c r="D692" s="20"/>
      <c r="E692" s="184"/>
      <c r="F692" s="185"/>
      <c r="G692" s="27"/>
      <c r="H692" s="138"/>
      <c r="I692" s="138"/>
      <c r="J692" s="139"/>
    </row>
    <row r="693" spans="1:10" ht="31.5" customHeight="1">
      <c r="A693" s="16"/>
      <c r="B693" s="175"/>
      <c r="C693" s="58"/>
      <c r="D693" s="20"/>
      <c r="E693" s="184">
        <v>4053</v>
      </c>
      <c r="F693" s="185"/>
      <c r="G693" s="123" t="s">
        <v>310</v>
      </c>
      <c r="H693" s="103">
        <f>H695+H701</f>
        <v>219000</v>
      </c>
      <c r="I693" s="103">
        <f>J693-H693</f>
        <v>10000</v>
      </c>
      <c r="J693" s="104">
        <f>J695+J701</f>
        <v>229000</v>
      </c>
    </row>
    <row r="694" spans="1:10" ht="4.5" customHeight="1">
      <c r="A694" s="16"/>
      <c r="B694" s="175"/>
      <c r="C694" s="58"/>
      <c r="D694" s="20"/>
      <c r="E694" s="184"/>
      <c r="F694" s="185"/>
      <c r="G694" s="27"/>
      <c r="H694" s="103"/>
      <c r="I694" s="103"/>
      <c r="J694" s="142"/>
    </row>
    <row r="695" spans="1:10" ht="25.5" customHeight="1">
      <c r="A695" s="144"/>
      <c r="B695" s="179"/>
      <c r="C695" s="145"/>
      <c r="D695" s="146"/>
      <c r="E695" s="229"/>
      <c r="F695" s="230" t="s">
        <v>597</v>
      </c>
      <c r="G695" s="158" t="s">
        <v>620</v>
      </c>
      <c r="H695" s="119">
        <f t="shared" ref="H695:J696" si="96">H696</f>
        <v>62000</v>
      </c>
      <c r="I695" s="119">
        <f>J695-H695</f>
        <v>10000</v>
      </c>
      <c r="J695" s="237">
        <f t="shared" si="96"/>
        <v>72000</v>
      </c>
    </row>
    <row r="696" spans="1:10" ht="15" customHeight="1">
      <c r="A696" s="163"/>
      <c r="B696" s="183">
        <v>3</v>
      </c>
      <c r="C696" s="234"/>
      <c r="D696" s="161"/>
      <c r="E696" s="229"/>
      <c r="F696" s="230"/>
      <c r="G696" s="164" t="s">
        <v>123</v>
      </c>
      <c r="H696" s="120">
        <f t="shared" si="96"/>
        <v>62000</v>
      </c>
      <c r="I696" s="120">
        <f>J696-H696</f>
        <v>10000</v>
      </c>
      <c r="J696" s="121">
        <f t="shared" si="96"/>
        <v>72000</v>
      </c>
    </row>
    <row r="697" spans="1:10" ht="14.25" customHeight="1">
      <c r="A697" s="144"/>
      <c r="B697" s="183">
        <v>32</v>
      </c>
      <c r="C697" s="234"/>
      <c r="D697" s="161"/>
      <c r="E697" s="229"/>
      <c r="F697" s="230"/>
      <c r="G697" s="164" t="s">
        <v>61</v>
      </c>
      <c r="H697" s="120">
        <f>SUM(H698:H699)</f>
        <v>62000</v>
      </c>
      <c r="I697" s="120">
        <f>J697-H697</f>
        <v>10000</v>
      </c>
      <c r="J697" s="121">
        <f>SUM(J698:J699)</f>
        <v>72000</v>
      </c>
    </row>
    <row r="698" spans="1:10" ht="13.5" customHeight="1">
      <c r="A698" s="144" t="s">
        <v>646</v>
      </c>
      <c r="B698" s="179">
        <v>322</v>
      </c>
      <c r="C698" s="145">
        <v>2</v>
      </c>
      <c r="D698" s="146" t="s">
        <v>25</v>
      </c>
      <c r="E698" s="229"/>
      <c r="F698" s="230"/>
      <c r="G698" s="147" t="s">
        <v>63</v>
      </c>
      <c r="H698" s="135">
        <v>60000</v>
      </c>
      <c r="I698" s="135">
        <f>J698-H698</f>
        <v>10000</v>
      </c>
      <c r="J698" s="136">
        <v>70000</v>
      </c>
    </row>
    <row r="699" spans="1:10" ht="13.5" customHeight="1">
      <c r="A699" s="144" t="s">
        <v>647</v>
      </c>
      <c r="B699" s="179">
        <v>323</v>
      </c>
      <c r="C699" s="145">
        <v>2</v>
      </c>
      <c r="D699" s="146" t="s">
        <v>25</v>
      </c>
      <c r="E699" s="229"/>
      <c r="F699" s="230"/>
      <c r="G699" s="147" t="s">
        <v>64</v>
      </c>
      <c r="H699" s="135">
        <v>2000</v>
      </c>
      <c r="I699" s="135">
        <f>J699-H699</f>
        <v>0</v>
      </c>
      <c r="J699" s="136">
        <v>2000</v>
      </c>
    </row>
    <row r="700" spans="1:10" ht="6" customHeight="1">
      <c r="A700" s="16"/>
      <c r="B700" s="175"/>
      <c r="C700" s="58"/>
      <c r="D700" s="20"/>
      <c r="E700" s="184"/>
      <c r="F700" s="185"/>
      <c r="G700" s="46"/>
      <c r="H700" s="135"/>
      <c r="I700" s="135"/>
      <c r="J700" s="136"/>
    </row>
    <row r="701" spans="1:10" ht="33" customHeight="1">
      <c r="A701" s="16"/>
      <c r="B701" s="175"/>
      <c r="C701" s="58"/>
      <c r="D701" s="20"/>
      <c r="E701" s="184"/>
      <c r="F701" s="185" t="s">
        <v>641</v>
      </c>
      <c r="G701" s="47" t="s">
        <v>621</v>
      </c>
      <c r="H701" s="105">
        <f>H702</f>
        <v>157000</v>
      </c>
      <c r="I701" s="105">
        <f t="shared" ref="I701:I707" si="97">J701-H701</f>
        <v>0</v>
      </c>
      <c r="J701" s="106">
        <f>J702</f>
        <v>157000</v>
      </c>
    </row>
    <row r="702" spans="1:10" ht="20.25" customHeight="1">
      <c r="A702" s="16"/>
      <c r="B702" s="174">
        <v>3</v>
      </c>
      <c r="C702" s="57"/>
      <c r="D702" s="19"/>
      <c r="E702" s="184"/>
      <c r="F702" s="185"/>
      <c r="G702" s="123" t="s">
        <v>120</v>
      </c>
      <c r="H702" s="103">
        <f>H703+H705</f>
        <v>157000</v>
      </c>
      <c r="I702" s="103">
        <f t="shared" si="97"/>
        <v>0</v>
      </c>
      <c r="J702" s="104">
        <f>J703+J705</f>
        <v>157000</v>
      </c>
    </row>
    <row r="703" spans="1:10" ht="15.75" customHeight="1">
      <c r="A703" s="16"/>
      <c r="B703" s="174">
        <v>32</v>
      </c>
      <c r="C703" s="57"/>
      <c r="D703" s="19"/>
      <c r="E703" s="184"/>
      <c r="F703" s="185"/>
      <c r="G703" s="123" t="s">
        <v>61</v>
      </c>
      <c r="H703" s="103">
        <f>H704</f>
        <v>7000</v>
      </c>
      <c r="I703" s="103">
        <f t="shared" si="97"/>
        <v>0</v>
      </c>
      <c r="J703" s="104">
        <f>J704</f>
        <v>7000</v>
      </c>
    </row>
    <row r="704" spans="1:10" ht="15.75" customHeight="1">
      <c r="A704" s="16" t="s">
        <v>648</v>
      </c>
      <c r="B704" s="175">
        <v>323</v>
      </c>
      <c r="C704" s="58">
        <v>1</v>
      </c>
      <c r="D704" s="20">
        <v>820</v>
      </c>
      <c r="E704" s="184"/>
      <c r="F704" s="185"/>
      <c r="G704" s="46" t="s">
        <v>64</v>
      </c>
      <c r="H704" s="135">
        <v>7000</v>
      </c>
      <c r="I704" s="135">
        <f t="shared" si="97"/>
        <v>0</v>
      </c>
      <c r="J704" s="136">
        <v>7000</v>
      </c>
    </row>
    <row r="705" spans="1:10" ht="18" customHeight="1">
      <c r="A705" s="16"/>
      <c r="B705" s="174">
        <v>38</v>
      </c>
      <c r="C705" s="57"/>
      <c r="D705" s="19"/>
      <c r="E705" s="184"/>
      <c r="F705" s="185"/>
      <c r="G705" s="123" t="s">
        <v>72</v>
      </c>
      <c r="H705" s="103">
        <f>SUM(H706:H707)</f>
        <v>150000</v>
      </c>
      <c r="I705" s="103">
        <f t="shared" si="97"/>
        <v>0</v>
      </c>
      <c r="J705" s="104">
        <f>SUM(J706:J707)</f>
        <v>150000</v>
      </c>
    </row>
    <row r="706" spans="1:10" ht="18.75" customHeight="1">
      <c r="A706" s="16" t="s">
        <v>649</v>
      </c>
      <c r="B706" s="175">
        <v>381</v>
      </c>
      <c r="C706" s="58">
        <v>1</v>
      </c>
      <c r="D706" s="20">
        <v>820</v>
      </c>
      <c r="E706" s="184"/>
      <c r="F706" s="185"/>
      <c r="G706" s="46" t="s">
        <v>231</v>
      </c>
      <c r="H706" s="135">
        <v>120000</v>
      </c>
      <c r="I706" s="135">
        <f t="shared" si="97"/>
        <v>0</v>
      </c>
      <c r="J706" s="136">
        <v>120000</v>
      </c>
    </row>
    <row r="707" spans="1:10" ht="28.5" customHeight="1">
      <c r="A707" s="16" t="s">
        <v>650</v>
      </c>
      <c r="B707" s="175">
        <v>381</v>
      </c>
      <c r="C707" s="58">
        <v>1</v>
      </c>
      <c r="D707" s="20">
        <v>820</v>
      </c>
      <c r="E707" s="184"/>
      <c r="F707" s="185"/>
      <c r="G707" s="46" t="s">
        <v>230</v>
      </c>
      <c r="H707" s="135">
        <v>30000</v>
      </c>
      <c r="I707" s="135">
        <f t="shared" si="97"/>
        <v>0</v>
      </c>
      <c r="J707" s="136">
        <v>30000</v>
      </c>
    </row>
    <row r="708" spans="1:10" ht="1.5" customHeight="1">
      <c r="A708" s="16"/>
      <c r="B708" s="174"/>
      <c r="C708" s="126"/>
      <c r="D708" s="19"/>
      <c r="E708" s="184"/>
      <c r="F708" s="185"/>
      <c r="G708" s="123"/>
      <c r="H708" s="116"/>
      <c r="I708" s="116"/>
      <c r="J708" s="117"/>
    </row>
    <row r="709" spans="1:10" ht="33.75" customHeight="1">
      <c r="A709" s="301"/>
      <c r="B709" s="302"/>
      <c r="C709" s="303"/>
      <c r="D709" s="304"/>
      <c r="E709" s="280"/>
      <c r="F709" s="281"/>
      <c r="G709" s="282" t="s">
        <v>312</v>
      </c>
      <c r="H709" s="294">
        <f>H711</f>
        <v>760000</v>
      </c>
      <c r="I709" s="294">
        <f>J709-H709</f>
        <v>130000</v>
      </c>
      <c r="J709" s="295">
        <f>J711</f>
        <v>890000</v>
      </c>
    </row>
    <row r="710" spans="1:10" ht="5.25" customHeight="1">
      <c r="A710" s="16"/>
      <c r="B710" s="175"/>
      <c r="C710" s="127"/>
      <c r="D710" s="20"/>
      <c r="E710" s="184"/>
      <c r="F710" s="185"/>
      <c r="G710" s="46"/>
      <c r="H710" s="107"/>
      <c r="I710" s="107"/>
      <c r="J710" s="253"/>
    </row>
    <row r="711" spans="1:10" ht="34.5" customHeight="1">
      <c r="A711" s="16"/>
      <c r="B711" s="175"/>
      <c r="C711" s="127"/>
      <c r="D711" s="20"/>
      <c r="E711" s="184">
        <v>4061</v>
      </c>
      <c r="F711" s="185"/>
      <c r="G711" s="137" t="s">
        <v>632</v>
      </c>
      <c r="H711" s="140">
        <f>H713+H719</f>
        <v>760000</v>
      </c>
      <c r="I711" s="140">
        <f>J711-H711</f>
        <v>130000</v>
      </c>
      <c r="J711" s="231">
        <f>J713+J719</f>
        <v>890000</v>
      </c>
    </row>
    <row r="712" spans="1:10" ht="2.25" customHeight="1">
      <c r="A712" s="16"/>
      <c r="B712" s="174"/>
      <c r="C712" s="126"/>
      <c r="D712" s="19"/>
      <c r="E712" s="184"/>
      <c r="F712" s="185"/>
      <c r="G712" s="123"/>
      <c r="H712" s="116"/>
      <c r="I712" s="116"/>
      <c r="J712" s="117"/>
    </row>
    <row r="713" spans="1:10" ht="27.75" customHeight="1">
      <c r="A713" s="144"/>
      <c r="B713" s="179"/>
      <c r="C713" s="145"/>
      <c r="D713" s="146"/>
      <c r="E713" s="229"/>
      <c r="F713" s="230" t="s">
        <v>598</v>
      </c>
      <c r="G713" s="158" t="s">
        <v>628</v>
      </c>
      <c r="H713" s="119">
        <f t="shared" ref="H713:J714" si="98">H714</f>
        <v>130000</v>
      </c>
      <c r="I713" s="119">
        <f>J713-H713</f>
        <v>-10000</v>
      </c>
      <c r="J713" s="237">
        <f t="shared" si="98"/>
        <v>120000</v>
      </c>
    </row>
    <row r="714" spans="1:10" ht="18" customHeight="1">
      <c r="A714" s="163"/>
      <c r="B714" s="183">
        <v>3</v>
      </c>
      <c r="C714" s="234"/>
      <c r="D714" s="161"/>
      <c r="E714" s="229"/>
      <c r="F714" s="230"/>
      <c r="G714" s="164" t="s">
        <v>123</v>
      </c>
      <c r="H714" s="120">
        <f t="shared" si="98"/>
        <v>130000</v>
      </c>
      <c r="I714" s="120">
        <f>J714-H714</f>
        <v>-10000</v>
      </c>
      <c r="J714" s="121">
        <f t="shared" si="98"/>
        <v>120000</v>
      </c>
    </row>
    <row r="715" spans="1:10" ht="14.25" customHeight="1">
      <c r="A715" s="144"/>
      <c r="B715" s="183">
        <v>32</v>
      </c>
      <c r="C715" s="234"/>
      <c r="D715" s="161"/>
      <c r="E715" s="229"/>
      <c r="F715" s="230"/>
      <c r="G715" s="164" t="s">
        <v>61</v>
      </c>
      <c r="H715" s="120">
        <f>SUM(H716:H717)</f>
        <v>130000</v>
      </c>
      <c r="I715" s="120">
        <f>J715-H715</f>
        <v>-10000</v>
      </c>
      <c r="J715" s="121">
        <f>SUM(J716:J717)</f>
        <v>120000</v>
      </c>
    </row>
    <row r="716" spans="1:10" ht="13.5" customHeight="1">
      <c r="A716" s="144" t="s">
        <v>651</v>
      </c>
      <c r="B716" s="179">
        <v>322</v>
      </c>
      <c r="C716" s="145">
        <v>2</v>
      </c>
      <c r="D716" s="146" t="s">
        <v>26</v>
      </c>
      <c r="E716" s="229"/>
      <c r="F716" s="230"/>
      <c r="G716" s="147" t="s">
        <v>63</v>
      </c>
      <c r="H716" s="135">
        <v>80000</v>
      </c>
      <c r="I716" s="135">
        <f>J716-H716</f>
        <v>-10000</v>
      </c>
      <c r="J716" s="136">
        <v>70000</v>
      </c>
    </row>
    <row r="717" spans="1:10" ht="13.5" customHeight="1">
      <c r="A717" s="144" t="s">
        <v>652</v>
      </c>
      <c r="B717" s="179">
        <v>323</v>
      </c>
      <c r="C717" s="145">
        <v>2</v>
      </c>
      <c r="D717" s="146" t="s">
        <v>26</v>
      </c>
      <c r="E717" s="229"/>
      <c r="F717" s="230"/>
      <c r="G717" s="147" t="s">
        <v>64</v>
      </c>
      <c r="H717" s="135">
        <v>50000</v>
      </c>
      <c r="I717" s="135">
        <f>J717-H717</f>
        <v>0</v>
      </c>
      <c r="J717" s="136">
        <v>50000</v>
      </c>
    </row>
    <row r="718" spans="1:10" ht="3.75" customHeight="1">
      <c r="A718" s="16"/>
      <c r="B718" s="175"/>
      <c r="C718" s="58"/>
      <c r="D718" s="20"/>
      <c r="E718" s="184"/>
      <c r="F718" s="185"/>
      <c r="G718" s="46"/>
      <c r="H718" s="135"/>
      <c r="I718" s="135"/>
      <c r="J718" s="136"/>
    </row>
    <row r="719" spans="1:10" ht="25.5" customHeight="1">
      <c r="A719" s="16"/>
      <c r="B719" s="175"/>
      <c r="C719" s="58"/>
      <c r="D719" s="20"/>
      <c r="E719" s="184"/>
      <c r="F719" s="185" t="s">
        <v>642</v>
      </c>
      <c r="G719" s="47" t="s">
        <v>622</v>
      </c>
      <c r="H719" s="105">
        <f t="shared" ref="H719:J720" si="99">H720</f>
        <v>630000</v>
      </c>
      <c r="I719" s="105">
        <f>J719-H719</f>
        <v>140000</v>
      </c>
      <c r="J719" s="106">
        <f t="shared" si="99"/>
        <v>770000</v>
      </c>
    </row>
    <row r="720" spans="1:10" ht="18.75" customHeight="1">
      <c r="A720" s="16"/>
      <c r="B720" s="174">
        <v>3</v>
      </c>
      <c r="C720" s="57"/>
      <c r="D720" s="19"/>
      <c r="E720" s="184"/>
      <c r="F720" s="185"/>
      <c r="G720" s="123" t="s">
        <v>118</v>
      </c>
      <c r="H720" s="103">
        <f t="shared" si="99"/>
        <v>630000</v>
      </c>
      <c r="I720" s="103">
        <f>J720-H720</f>
        <v>140000</v>
      </c>
      <c r="J720" s="104">
        <f t="shared" si="99"/>
        <v>770000</v>
      </c>
    </row>
    <row r="721" spans="1:11" ht="18" customHeight="1">
      <c r="A721" s="16"/>
      <c r="B721" s="174">
        <v>38</v>
      </c>
      <c r="C721" s="57"/>
      <c r="D721" s="19"/>
      <c r="E721" s="184"/>
      <c r="F721" s="185"/>
      <c r="G721" s="123" t="s">
        <v>72</v>
      </c>
      <c r="H721" s="103">
        <f>SUM(H722:H723)</f>
        <v>630000</v>
      </c>
      <c r="I721" s="103">
        <f>J721-H721</f>
        <v>140000</v>
      </c>
      <c r="J721" s="104">
        <f>SUM(J722:J723)</f>
        <v>770000</v>
      </c>
    </row>
    <row r="722" spans="1:11" ht="20.25" customHeight="1">
      <c r="A722" s="16" t="s">
        <v>653</v>
      </c>
      <c r="B722" s="175">
        <v>381</v>
      </c>
      <c r="C722" s="58">
        <v>1</v>
      </c>
      <c r="D722" s="20">
        <v>810</v>
      </c>
      <c r="E722" s="184"/>
      <c r="F722" s="185"/>
      <c r="G722" s="46" t="s">
        <v>137</v>
      </c>
      <c r="H722" s="135">
        <v>580000</v>
      </c>
      <c r="I722" s="135">
        <f>J722-H722</f>
        <v>140000</v>
      </c>
      <c r="J722" s="136">
        <v>720000</v>
      </c>
    </row>
    <row r="723" spans="1:11" ht="20.25" customHeight="1">
      <c r="A723" s="16" t="s">
        <v>654</v>
      </c>
      <c r="B723" s="175">
        <v>381</v>
      </c>
      <c r="C723" s="58">
        <v>1</v>
      </c>
      <c r="D723" s="20" t="s">
        <v>26</v>
      </c>
      <c r="E723" s="184"/>
      <c r="F723" s="185"/>
      <c r="G723" s="46" t="s">
        <v>206</v>
      </c>
      <c r="H723" s="135">
        <v>50000</v>
      </c>
      <c r="I723" s="135">
        <f>J723-H723</f>
        <v>0</v>
      </c>
      <c r="J723" s="136">
        <v>50000</v>
      </c>
    </row>
    <row r="724" spans="1:11" ht="3.75" customHeight="1">
      <c r="A724" s="16"/>
      <c r="B724" s="175"/>
      <c r="C724" s="127"/>
      <c r="D724" s="20"/>
      <c r="E724" s="184"/>
      <c r="F724" s="185"/>
      <c r="G724" s="46"/>
      <c r="H724" s="107"/>
      <c r="I724" s="107"/>
      <c r="J724" s="253"/>
    </row>
    <row r="725" spans="1:11" ht="29.25" customHeight="1">
      <c r="A725" s="285"/>
      <c r="B725" s="286"/>
      <c r="C725" s="287"/>
      <c r="D725" s="288"/>
      <c r="E725" s="280"/>
      <c r="F725" s="281"/>
      <c r="G725" s="275" t="s">
        <v>313</v>
      </c>
      <c r="H725" s="268">
        <f>H727+H737+H745</f>
        <v>1929750</v>
      </c>
      <c r="I725" s="268">
        <f>J725-H725</f>
        <v>-2000</v>
      </c>
      <c r="J725" s="269">
        <f>J727+J737+J745</f>
        <v>1927750</v>
      </c>
    </row>
    <row r="726" spans="1:11" s="38" customFormat="1" ht="1.5" customHeight="1">
      <c r="A726" s="16"/>
      <c r="B726" s="175"/>
      <c r="C726" s="58"/>
      <c r="D726" s="20"/>
      <c r="E726" s="184"/>
      <c r="F726" s="185"/>
      <c r="G726" s="46"/>
      <c r="H726" s="122"/>
      <c r="I726" s="116"/>
      <c r="J726" s="167"/>
    </row>
    <row r="727" spans="1:11" s="38" customFormat="1" ht="30.75" customHeight="1">
      <c r="A727" s="16"/>
      <c r="B727" s="175"/>
      <c r="C727" s="58"/>
      <c r="D727" s="20"/>
      <c r="E727" s="184">
        <v>4071</v>
      </c>
      <c r="F727" s="185"/>
      <c r="G727" s="123" t="s">
        <v>209</v>
      </c>
      <c r="H727" s="103">
        <f>H729</f>
        <v>1451000</v>
      </c>
      <c r="I727" s="103">
        <f>J727-H727</f>
        <v>23000</v>
      </c>
      <c r="J727" s="104">
        <f>J729</f>
        <v>1474000</v>
      </c>
      <c r="K727" s="131"/>
    </row>
    <row r="728" spans="1:11" s="38" customFormat="1" ht="6" customHeight="1">
      <c r="A728" s="16"/>
      <c r="B728" s="175"/>
      <c r="C728" s="58"/>
      <c r="D728" s="20"/>
      <c r="E728" s="184"/>
      <c r="F728" s="185"/>
      <c r="G728" s="27"/>
      <c r="H728" s="116"/>
      <c r="I728" s="116"/>
      <c r="J728" s="167"/>
    </row>
    <row r="729" spans="1:11" ht="34.5" customHeight="1">
      <c r="A729" s="16"/>
      <c r="B729" s="175"/>
      <c r="C729" s="58"/>
      <c r="D729" s="20"/>
      <c r="E729" s="184"/>
      <c r="F729" s="185" t="s">
        <v>599</v>
      </c>
      <c r="G729" s="47" t="s">
        <v>167</v>
      </c>
      <c r="H729" s="105">
        <f>H730</f>
        <v>1451000</v>
      </c>
      <c r="I729" s="105">
        <f t="shared" ref="I729:I735" si="100">J729-H729</f>
        <v>23000</v>
      </c>
      <c r="J729" s="106">
        <f>J730</f>
        <v>1474000</v>
      </c>
    </row>
    <row r="730" spans="1:11" ht="16.5" customHeight="1">
      <c r="A730" s="18"/>
      <c r="B730" s="174">
        <v>3</v>
      </c>
      <c r="C730" s="57"/>
      <c r="D730" s="19"/>
      <c r="E730" s="184"/>
      <c r="F730" s="185"/>
      <c r="G730" s="123" t="s">
        <v>118</v>
      </c>
      <c r="H730" s="103">
        <f>H731+H734</f>
        <v>1451000</v>
      </c>
      <c r="I730" s="103">
        <f t="shared" si="100"/>
        <v>23000</v>
      </c>
      <c r="J730" s="104">
        <f>J731+J734</f>
        <v>1474000</v>
      </c>
    </row>
    <row r="731" spans="1:11" ht="14.25" customHeight="1">
      <c r="A731" s="16"/>
      <c r="B731" s="174">
        <v>31</v>
      </c>
      <c r="C731" s="57"/>
      <c r="D731" s="19"/>
      <c r="E731" s="184"/>
      <c r="F731" s="185"/>
      <c r="G731" s="123" t="s">
        <v>58</v>
      </c>
      <c r="H731" s="103">
        <f>SUM(H732:H733)</f>
        <v>1291000</v>
      </c>
      <c r="I731" s="103">
        <f t="shared" si="100"/>
        <v>23000</v>
      </c>
      <c r="J731" s="104">
        <f>SUM(J732:J733)</f>
        <v>1314000</v>
      </c>
    </row>
    <row r="732" spans="1:11" ht="17.25" customHeight="1">
      <c r="A732" s="16" t="s">
        <v>655</v>
      </c>
      <c r="B732" s="175">
        <v>311</v>
      </c>
      <c r="C732" s="58">
        <v>1.4</v>
      </c>
      <c r="D732" s="20">
        <v>911</v>
      </c>
      <c r="E732" s="184"/>
      <c r="F732" s="185"/>
      <c r="G732" s="46" t="s">
        <v>7</v>
      </c>
      <c r="H732" s="135">
        <v>1094700</v>
      </c>
      <c r="I732" s="135">
        <f t="shared" si="100"/>
        <v>25300</v>
      </c>
      <c r="J732" s="136">
        <v>1120000</v>
      </c>
    </row>
    <row r="733" spans="1:11" ht="15.75" customHeight="1">
      <c r="A733" s="16" t="s">
        <v>656</v>
      </c>
      <c r="B733" s="175">
        <v>313</v>
      </c>
      <c r="C733" s="58">
        <v>1.4</v>
      </c>
      <c r="D733" s="20">
        <v>911</v>
      </c>
      <c r="E733" s="184"/>
      <c r="F733" s="185"/>
      <c r="G733" s="46" t="s">
        <v>13</v>
      </c>
      <c r="H733" s="135">
        <v>196300</v>
      </c>
      <c r="I733" s="135">
        <f t="shared" si="100"/>
        <v>-2300</v>
      </c>
      <c r="J733" s="136">
        <v>194000</v>
      </c>
    </row>
    <row r="734" spans="1:11" ht="18" customHeight="1">
      <c r="A734" s="16"/>
      <c r="B734" s="174">
        <v>32</v>
      </c>
      <c r="C734" s="57"/>
      <c r="D734" s="20"/>
      <c r="E734" s="184"/>
      <c r="F734" s="185"/>
      <c r="G734" s="123" t="s">
        <v>61</v>
      </c>
      <c r="H734" s="114">
        <f>H735</f>
        <v>160000</v>
      </c>
      <c r="I734" s="114">
        <f t="shared" si="100"/>
        <v>0</v>
      </c>
      <c r="J734" s="115">
        <f>J735</f>
        <v>160000</v>
      </c>
    </row>
    <row r="735" spans="1:11" ht="17.25" customHeight="1">
      <c r="A735" s="16" t="s">
        <v>657</v>
      </c>
      <c r="B735" s="175">
        <v>322</v>
      </c>
      <c r="C735" s="58">
        <v>1</v>
      </c>
      <c r="D735" s="20" t="s">
        <v>29</v>
      </c>
      <c r="E735" s="184"/>
      <c r="F735" s="185"/>
      <c r="G735" s="46" t="s">
        <v>138</v>
      </c>
      <c r="H735" s="135">
        <v>160000</v>
      </c>
      <c r="I735" s="135">
        <f t="shared" si="100"/>
        <v>0</v>
      </c>
      <c r="J735" s="136">
        <v>160000</v>
      </c>
    </row>
    <row r="736" spans="1:11" ht="5.25" customHeight="1">
      <c r="A736" s="16"/>
      <c r="B736" s="175"/>
      <c r="C736" s="58"/>
      <c r="D736" s="20"/>
      <c r="E736" s="184"/>
      <c r="F736" s="185"/>
      <c r="G736" s="46"/>
      <c r="H736" s="135"/>
      <c r="I736" s="135"/>
      <c r="J736" s="136"/>
    </row>
    <row r="737" spans="1:10" ht="27" customHeight="1">
      <c r="A737" s="16"/>
      <c r="B737" s="174"/>
      <c r="C737" s="57"/>
      <c r="D737" s="20"/>
      <c r="E737" s="184">
        <v>4072</v>
      </c>
      <c r="F737" s="185"/>
      <c r="G737" s="123" t="s">
        <v>37</v>
      </c>
      <c r="H737" s="116">
        <f>H739</f>
        <v>148750</v>
      </c>
      <c r="I737" s="116">
        <f>J737-H737</f>
        <v>-25000</v>
      </c>
      <c r="J737" s="117">
        <f>J739</f>
        <v>123750</v>
      </c>
    </row>
    <row r="738" spans="1:10" ht="6" customHeight="1">
      <c r="A738" s="16"/>
      <c r="B738" s="174"/>
      <c r="C738" s="57"/>
      <c r="D738" s="20"/>
      <c r="E738" s="184"/>
      <c r="F738" s="185"/>
      <c r="G738" s="123"/>
      <c r="H738" s="116"/>
      <c r="I738" s="116"/>
      <c r="J738" s="117"/>
    </row>
    <row r="739" spans="1:10" ht="33" customHeight="1">
      <c r="A739" s="16"/>
      <c r="B739" s="174"/>
      <c r="C739" s="57"/>
      <c r="D739" s="20"/>
      <c r="E739" s="184"/>
      <c r="F739" s="185" t="s">
        <v>600</v>
      </c>
      <c r="G739" s="47" t="s">
        <v>314</v>
      </c>
      <c r="H739" s="105">
        <f>H740</f>
        <v>148750</v>
      </c>
      <c r="I739" s="105">
        <f>J739-H739</f>
        <v>-25000</v>
      </c>
      <c r="J739" s="106">
        <f t="shared" ref="H739:J740" si="101">J740</f>
        <v>123750</v>
      </c>
    </row>
    <row r="740" spans="1:10" ht="19.5" customHeight="1">
      <c r="A740" s="16"/>
      <c r="B740" s="174">
        <v>3</v>
      </c>
      <c r="C740" s="57"/>
      <c r="D740" s="19"/>
      <c r="E740" s="184"/>
      <c r="F740" s="185"/>
      <c r="G740" s="123" t="s">
        <v>118</v>
      </c>
      <c r="H740" s="116">
        <f t="shared" si="101"/>
        <v>148750</v>
      </c>
      <c r="I740" s="116">
        <f>J740-H740</f>
        <v>-25000</v>
      </c>
      <c r="J740" s="117">
        <f t="shared" si="101"/>
        <v>123750</v>
      </c>
    </row>
    <row r="741" spans="1:10" ht="18" customHeight="1">
      <c r="A741" s="16"/>
      <c r="B741" s="174">
        <v>38</v>
      </c>
      <c r="C741" s="57"/>
      <c r="D741" s="20"/>
      <c r="E741" s="184"/>
      <c r="F741" s="185"/>
      <c r="G741" s="123" t="s">
        <v>72</v>
      </c>
      <c r="H741" s="116">
        <f>H742+H743</f>
        <v>148750</v>
      </c>
      <c r="I741" s="116">
        <f>J741-H741</f>
        <v>-25000</v>
      </c>
      <c r="J741" s="117">
        <f>J742+J743</f>
        <v>123750</v>
      </c>
    </row>
    <row r="742" spans="1:10" ht="17.25" customHeight="1">
      <c r="A742" s="16" t="s">
        <v>658</v>
      </c>
      <c r="B742" s="175">
        <v>381</v>
      </c>
      <c r="C742" s="58">
        <v>1</v>
      </c>
      <c r="D742" s="20" t="s">
        <v>29</v>
      </c>
      <c r="E742" s="184"/>
      <c r="F742" s="185"/>
      <c r="G742" s="46" t="s">
        <v>315</v>
      </c>
      <c r="H742" s="135">
        <v>145000</v>
      </c>
      <c r="I742" s="135">
        <f>J742-H742</f>
        <v>-25000</v>
      </c>
      <c r="J742" s="136">
        <v>120000</v>
      </c>
    </row>
    <row r="743" spans="1:10" ht="27" customHeight="1">
      <c r="A743" s="16" t="s">
        <v>659</v>
      </c>
      <c r="B743" s="175">
        <v>381</v>
      </c>
      <c r="C743" s="58">
        <v>1</v>
      </c>
      <c r="D743" s="20" t="s">
        <v>24</v>
      </c>
      <c r="E743" s="184"/>
      <c r="F743" s="185"/>
      <c r="G743" s="46" t="s">
        <v>316</v>
      </c>
      <c r="H743" s="135">
        <v>3750</v>
      </c>
      <c r="I743" s="135">
        <f>J743-H743</f>
        <v>0</v>
      </c>
      <c r="J743" s="136">
        <v>3750</v>
      </c>
    </row>
    <row r="744" spans="1:10" ht="4.5" customHeight="1">
      <c r="A744" s="16"/>
      <c r="B744" s="175"/>
      <c r="C744" s="58"/>
      <c r="D744" s="20"/>
      <c r="E744" s="184"/>
      <c r="F744" s="185"/>
      <c r="G744" s="46"/>
      <c r="H744" s="138"/>
      <c r="I744" s="138"/>
      <c r="J744" s="139"/>
    </row>
    <row r="745" spans="1:10" ht="27" customHeight="1">
      <c r="A745" s="16"/>
      <c r="B745" s="175"/>
      <c r="C745" s="58"/>
      <c r="D745" s="20"/>
      <c r="E745" s="184">
        <v>4073</v>
      </c>
      <c r="F745" s="185"/>
      <c r="G745" s="123" t="s">
        <v>221</v>
      </c>
      <c r="H745" s="103">
        <f>H747</f>
        <v>330000</v>
      </c>
      <c r="I745" s="103">
        <f>J745-H745</f>
        <v>0</v>
      </c>
      <c r="J745" s="104">
        <f>J747</f>
        <v>330000</v>
      </c>
    </row>
    <row r="746" spans="1:10" ht="5.25" customHeight="1">
      <c r="A746" s="16"/>
      <c r="B746" s="175"/>
      <c r="C746" s="58"/>
      <c r="D746" s="20"/>
      <c r="E746" s="184"/>
      <c r="F746" s="185"/>
      <c r="G746" s="27"/>
      <c r="H746" s="103"/>
      <c r="I746" s="103"/>
      <c r="J746" s="142"/>
    </row>
    <row r="747" spans="1:10" ht="27.75" customHeight="1">
      <c r="A747" s="16"/>
      <c r="B747" s="175"/>
      <c r="C747" s="58"/>
      <c r="D747" s="20"/>
      <c r="E747" s="184"/>
      <c r="F747" s="185" t="s">
        <v>601</v>
      </c>
      <c r="G747" s="47" t="s">
        <v>141</v>
      </c>
      <c r="H747" s="105">
        <f>H748</f>
        <v>330000</v>
      </c>
      <c r="I747" s="105">
        <f t="shared" ref="I747:I753" si="102">J747-H747</f>
        <v>0</v>
      </c>
      <c r="J747" s="106">
        <f>J748</f>
        <v>330000</v>
      </c>
    </row>
    <row r="748" spans="1:10" ht="16.5" customHeight="1">
      <c r="A748" s="16"/>
      <c r="B748" s="174">
        <v>3</v>
      </c>
      <c r="C748" s="57"/>
      <c r="D748" s="19"/>
      <c r="E748" s="184"/>
      <c r="F748" s="185"/>
      <c r="G748" s="123" t="s">
        <v>118</v>
      </c>
      <c r="H748" s="103">
        <f>H749+H752</f>
        <v>330000</v>
      </c>
      <c r="I748" s="103">
        <f t="shared" si="102"/>
        <v>0</v>
      </c>
      <c r="J748" s="104">
        <f>J749+J752</f>
        <v>330000</v>
      </c>
    </row>
    <row r="749" spans="1:10" ht="16.5" customHeight="1">
      <c r="A749" s="16"/>
      <c r="B749" s="174">
        <v>37</v>
      </c>
      <c r="C749" s="57"/>
      <c r="D749" s="19"/>
      <c r="E749" s="184"/>
      <c r="F749" s="185"/>
      <c r="G749" s="123" t="s">
        <v>70</v>
      </c>
      <c r="H749" s="103">
        <f>SUM(H750:H751)</f>
        <v>300000</v>
      </c>
      <c r="I749" s="103">
        <f t="shared" si="102"/>
        <v>0</v>
      </c>
      <c r="J749" s="104">
        <f>SUM(J750:J751)</f>
        <v>300000</v>
      </c>
    </row>
    <row r="750" spans="1:10" ht="27.75" customHeight="1">
      <c r="A750" s="16" t="s">
        <v>660</v>
      </c>
      <c r="B750" s="175">
        <v>372</v>
      </c>
      <c r="C750" s="58">
        <v>1</v>
      </c>
      <c r="D750" s="20" t="s">
        <v>32</v>
      </c>
      <c r="E750" s="184"/>
      <c r="F750" s="185"/>
      <c r="G750" s="46" t="s">
        <v>139</v>
      </c>
      <c r="H750" s="135">
        <v>170000</v>
      </c>
      <c r="I750" s="135">
        <f t="shared" si="102"/>
        <v>0</v>
      </c>
      <c r="J750" s="136">
        <v>170000</v>
      </c>
    </row>
    <row r="751" spans="1:10" ht="27.75" customHeight="1">
      <c r="A751" s="16" t="s">
        <v>661</v>
      </c>
      <c r="B751" s="175">
        <v>372</v>
      </c>
      <c r="C751" s="58">
        <v>1</v>
      </c>
      <c r="D751" s="20" t="s">
        <v>317</v>
      </c>
      <c r="E751" s="184"/>
      <c r="F751" s="185"/>
      <c r="G751" s="46" t="s">
        <v>140</v>
      </c>
      <c r="H751" s="135">
        <v>130000</v>
      </c>
      <c r="I751" s="135">
        <f t="shared" si="102"/>
        <v>0</v>
      </c>
      <c r="J751" s="136">
        <v>130000</v>
      </c>
    </row>
    <row r="752" spans="1:10" ht="17.25" customHeight="1">
      <c r="A752" s="16"/>
      <c r="B752" s="174">
        <v>38</v>
      </c>
      <c r="C752" s="57"/>
      <c r="D752" s="19"/>
      <c r="E752" s="184"/>
      <c r="F752" s="185"/>
      <c r="G752" s="123" t="s">
        <v>72</v>
      </c>
      <c r="H752" s="103">
        <f>H753</f>
        <v>30000</v>
      </c>
      <c r="I752" s="103">
        <f t="shared" si="102"/>
        <v>0</v>
      </c>
      <c r="J752" s="104">
        <f>J753</f>
        <v>30000</v>
      </c>
    </row>
    <row r="753" spans="1:11" ht="15.75" customHeight="1">
      <c r="A753" s="16" t="s">
        <v>662</v>
      </c>
      <c r="B753" s="175">
        <v>381</v>
      </c>
      <c r="C753" s="58">
        <v>1</v>
      </c>
      <c r="D753" s="20">
        <v>980</v>
      </c>
      <c r="E753" s="184"/>
      <c r="F753" s="185"/>
      <c r="G753" s="46" t="s">
        <v>142</v>
      </c>
      <c r="H753" s="135">
        <v>30000</v>
      </c>
      <c r="I753" s="135">
        <f t="shared" si="102"/>
        <v>0</v>
      </c>
      <c r="J753" s="136">
        <v>30000</v>
      </c>
    </row>
    <row r="754" spans="1:11" ht="6" customHeight="1">
      <c r="A754" s="16"/>
      <c r="B754" s="175"/>
      <c r="C754" s="127"/>
      <c r="D754" s="20"/>
      <c r="E754" s="184"/>
      <c r="F754" s="185"/>
      <c r="G754" s="46"/>
      <c r="H754" s="107"/>
      <c r="I754" s="107"/>
      <c r="J754" s="253"/>
    </row>
    <row r="755" spans="1:11" ht="33" customHeight="1">
      <c r="A755" s="285"/>
      <c r="B755" s="277"/>
      <c r="C755" s="278"/>
      <c r="D755" s="288"/>
      <c r="E755" s="280"/>
      <c r="F755" s="281"/>
      <c r="G755" s="275" t="s">
        <v>320</v>
      </c>
      <c r="H755" s="268">
        <f>H757+H777+H784</f>
        <v>1719500</v>
      </c>
      <c r="I755" s="268">
        <f>J755-H755</f>
        <v>-353500</v>
      </c>
      <c r="J755" s="269">
        <f>J757+J777+J784</f>
        <v>1366000</v>
      </c>
      <c r="K755" s="41"/>
    </row>
    <row r="756" spans="1:11" ht="3.75" customHeight="1">
      <c r="A756" s="16"/>
      <c r="B756" s="175"/>
      <c r="C756" s="58"/>
      <c r="D756" s="20"/>
      <c r="E756" s="184"/>
      <c r="F756" s="185"/>
      <c r="G756" s="46"/>
      <c r="H756" s="143"/>
      <c r="I756" s="138"/>
      <c r="J756" s="139"/>
    </row>
    <row r="757" spans="1:11" ht="29.25" customHeight="1">
      <c r="A757" s="16"/>
      <c r="B757" s="175"/>
      <c r="C757" s="58"/>
      <c r="D757" s="20"/>
      <c r="E757" s="184">
        <v>4081</v>
      </c>
      <c r="F757" s="185"/>
      <c r="G757" s="123" t="s">
        <v>122</v>
      </c>
      <c r="H757" s="103">
        <f>H759+H771</f>
        <v>1669500</v>
      </c>
      <c r="I757" s="103">
        <f>J757-H757</f>
        <v>-353500</v>
      </c>
      <c r="J757" s="104">
        <f>J759+J771</f>
        <v>1316000</v>
      </c>
    </row>
    <row r="758" spans="1:11" ht="4.5" customHeight="1">
      <c r="A758" s="16"/>
      <c r="B758" s="175"/>
      <c r="C758" s="58"/>
      <c r="D758" s="20"/>
      <c r="E758" s="184"/>
      <c r="F758" s="185"/>
      <c r="G758" s="27"/>
      <c r="H758" s="103"/>
      <c r="I758" s="103"/>
      <c r="J758" s="142"/>
    </row>
    <row r="759" spans="1:11" ht="25.5" customHeight="1">
      <c r="A759" s="16"/>
      <c r="B759" s="175"/>
      <c r="C759" s="58"/>
      <c r="D759" s="20"/>
      <c r="E759" s="184"/>
      <c r="F759" s="185" t="s">
        <v>602</v>
      </c>
      <c r="G759" s="47" t="s">
        <v>143</v>
      </c>
      <c r="H759" s="105">
        <f>H760</f>
        <v>1030000</v>
      </c>
      <c r="I759" s="105">
        <f t="shared" ref="I759:I769" si="103">J759-H759</f>
        <v>-7000</v>
      </c>
      <c r="J759" s="106">
        <f>J760</f>
        <v>1023000</v>
      </c>
    </row>
    <row r="760" spans="1:11" ht="18" customHeight="1">
      <c r="A760" s="16"/>
      <c r="B760" s="174">
        <v>3</v>
      </c>
      <c r="C760" s="57"/>
      <c r="D760" s="19"/>
      <c r="E760" s="184"/>
      <c r="F760" s="185"/>
      <c r="G760" s="123" t="s">
        <v>118</v>
      </c>
      <c r="H760" s="103">
        <f>H761+H767</f>
        <v>1030000</v>
      </c>
      <c r="I760" s="103">
        <f t="shared" si="103"/>
        <v>-7000</v>
      </c>
      <c r="J760" s="104">
        <f>J761+J767</f>
        <v>1023000</v>
      </c>
    </row>
    <row r="761" spans="1:11" ht="25.5" customHeight="1">
      <c r="A761" s="16"/>
      <c r="B761" s="174">
        <v>37</v>
      </c>
      <c r="C761" s="57"/>
      <c r="D761" s="19"/>
      <c r="E761" s="184"/>
      <c r="F761" s="185"/>
      <c r="G761" s="123" t="s">
        <v>15</v>
      </c>
      <c r="H761" s="103">
        <f>SUM(H762:H766)</f>
        <v>995000</v>
      </c>
      <c r="I761" s="103">
        <f t="shared" si="103"/>
        <v>-65000</v>
      </c>
      <c r="J761" s="104">
        <f>SUM(J762:J766)</f>
        <v>930000</v>
      </c>
    </row>
    <row r="762" spans="1:11" ht="25.5" customHeight="1">
      <c r="A762" s="16" t="s">
        <v>703</v>
      </c>
      <c r="B762" s="175">
        <v>372</v>
      </c>
      <c r="C762" s="58">
        <v>1.4</v>
      </c>
      <c r="D762" s="20">
        <v>1070</v>
      </c>
      <c r="E762" s="184"/>
      <c r="F762" s="185"/>
      <c r="G762" s="46" t="s">
        <v>144</v>
      </c>
      <c r="H762" s="135">
        <v>230000</v>
      </c>
      <c r="I762" s="135">
        <f t="shared" si="103"/>
        <v>0</v>
      </c>
      <c r="J762" s="136">
        <v>230000</v>
      </c>
    </row>
    <row r="763" spans="1:11" ht="25.5" customHeight="1">
      <c r="A763" s="16" t="s">
        <v>704</v>
      </c>
      <c r="B763" s="175">
        <v>372</v>
      </c>
      <c r="C763" s="58">
        <v>1.5</v>
      </c>
      <c r="D763" s="20" t="s">
        <v>27</v>
      </c>
      <c r="E763" s="184"/>
      <c r="F763" s="185"/>
      <c r="G763" s="46" t="s">
        <v>145</v>
      </c>
      <c r="H763" s="135">
        <v>40000</v>
      </c>
      <c r="I763" s="135">
        <f t="shared" si="103"/>
        <v>-10000</v>
      </c>
      <c r="J763" s="136">
        <v>30000</v>
      </c>
    </row>
    <row r="764" spans="1:11" ht="25.5" customHeight="1">
      <c r="A764" s="16" t="s">
        <v>705</v>
      </c>
      <c r="B764" s="175">
        <v>372</v>
      </c>
      <c r="C764" s="58">
        <v>1</v>
      </c>
      <c r="D764" s="20" t="s">
        <v>27</v>
      </c>
      <c r="E764" s="184"/>
      <c r="F764" s="185"/>
      <c r="G764" s="46" t="s">
        <v>234</v>
      </c>
      <c r="H764" s="135">
        <v>80000</v>
      </c>
      <c r="I764" s="135">
        <f t="shared" si="103"/>
        <v>0</v>
      </c>
      <c r="J764" s="136">
        <v>80000</v>
      </c>
    </row>
    <row r="765" spans="1:11" ht="25.5" customHeight="1">
      <c r="A765" s="16" t="s">
        <v>706</v>
      </c>
      <c r="B765" s="175">
        <v>372</v>
      </c>
      <c r="C765" s="58">
        <v>1</v>
      </c>
      <c r="D765" s="20" t="s">
        <v>27</v>
      </c>
      <c r="E765" s="184"/>
      <c r="F765" s="185"/>
      <c r="G765" s="46" t="s">
        <v>146</v>
      </c>
      <c r="H765" s="135">
        <v>110000</v>
      </c>
      <c r="I765" s="135">
        <f t="shared" si="103"/>
        <v>-10000</v>
      </c>
      <c r="J765" s="136">
        <v>100000</v>
      </c>
    </row>
    <row r="766" spans="1:11" ht="25.5" customHeight="1">
      <c r="A766" s="16" t="s">
        <v>707</v>
      </c>
      <c r="B766" s="175">
        <v>372</v>
      </c>
      <c r="C766" s="58">
        <v>1</v>
      </c>
      <c r="D766" s="20" t="s">
        <v>27</v>
      </c>
      <c r="E766" s="184"/>
      <c r="F766" s="185"/>
      <c r="G766" s="46" t="s">
        <v>147</v>
      </c>
      <c r="H766" s="135">
        <v>535000</v>
      </c>
      <c r="I766" s="135">
        <f t="shared" si="103"/>
        <v>-45000</v>
      </c>
      <c r="J766" s="136">
        <v>490000</v>
      </c>
    </row>
    <row r="767" spans="1:11" ht="16.5" customHeight="1">
      <c r="A767" s="16"/>
      <c r="B767" s="174">
        <v>38</v>
      </c>
      <c r="C767" s="57"/>
      <c r="D767" s="19"/>
      <c r="E767" s="184"/>
      <c r="F767" s="185"/>
      <c r="G767" s="123" t="s">
        <v>72</v>
      </c>
      <c r="H767" s="103">
        <f>SUM(H768:H769)</f>
        <v>35000</v>
      </c>
      <c r="I767" s="103">
        <f t="shared" si="103"/>
        <v>58000</v>
      </c>
      <c r="J767" s="104">
        <f>SUM(J768:J769)</f>
        <v>93000</v>
      </c>
    </row>
    <row r="768" spans="1:11" ht="16.5" customHeight="1">
      <c r="A768" s="16" t="s">
        <v>708</v>
      </c>
      <c r="B768" s="175">
        <v>381</v>
      </c>
      <c r="C768" s="58">
        <v>1.5</v>
      </c>
      <c r="D768" s="20">
        <v>1070</v>
      </c>
      <c r="E768" s="184"/>
      <c r="F768" s="185"/>
      <c r="G768" s="46" t="s">
        <v>148</v>
      </c>
      <c r="H768" s="135">
        <v>5000</v>
      </c>
      <c r="I768" s="135">
        <f t="shared" si="103"/>
        <v>0</v>
      </c>
      <c r="J768" s="136">
        <v>5000</v>
      </c>
    </row>
    <row r="769" spans="1:10" ht="27" customHeight="1">
      <c r="A769" s="16" t="s">
        <v>709</v>
      </c>
      <c r="B769" s="175">
        <v>381</v>
      </c>
      <c r="C769" s="58">
        <v>1.2</v>
      </c>
      <c r="D769" s="20">
        <v>1090</v>
      </c>
      <c r="E769" s="184"/>
      <c r="F769" s="185"/>
      <c r="G769" s="46" t="s">
        <v>151</v>
      </c>
      <c r="H769" s="135">
        <v>30000</v>
      </c>
      <c r="I769" s="135">
        <f t="shared" si="103"/>
        <v>58000</v>
      </c>
      <c r="J769" s="136">
        <v>88000</v>
      </c>
    </row>
    <row r="770" spans="1:10" ht="6" customHeight="1">
      <c r="A770" s="16"/>
      <c r="B770" s="175"/>
      <c r="C770" s="58"/>
      <c r="D770" s="20"/>
      <c r="E770" s="184"/>
      <c r="F770" s="185"/>
      <c r="G770" s="46"/>
      <c r="H770" s="138"/>
      <c r="I770" s="138"/>
      <c r="J770" s="139"/>
    </row>
    <row r="771" spans="1:10" ht="27" customHeight="1">
      <c r="A771" s="16"/>
      <c r="B771" s="175"/>
      <c r="C771" s="58"/>
      <c r="D771" s="20"/>
      <c r="E771" s="184"/>
      <c r="F771" s="185" t="s">
        <v>603</v>
      </c>
      <c r="G771" s="47" t="s">
        <v>187</v>
      </c>
      <c r="H771" s="110">
        <f t="shared" ref="H771:J772" si="104">H772</f>
        <v>639500</v>
      </c>
      <c r="I771" s="110">
        <f>J771-H771</f>
        <v>-346500</v>
      </c>
      <c r="J771" s="111">
        <f t="shared" si="104"/>
        <v>293000</v>
      </c>
    </row>
    <row r="772" spans="1:10" s="38" customFormat="1" ht="15.75" customHeight="1">
      <c r="A772" s="18"/>
      <c r="B772" s="174">
        <v>3</v>
      </c>
      <c r="C772" s="57"/>
      <c r="D772" s="19"/>
      <c r="E772" s="184"/>
      <c r="F772" s="185"/>
      <c r="G772" s="123" t="s">
        <v>118</v>
      </c>
      <c r="H772" s="103">
        <f t="shared" si="104"/>
        <v>639500</v>
      </c>
      <c r="I772" s="103">
        <f>J772-H772</f>
        <v>-346500</v>
      </c>
      <c r="J772" s="104">
        <f t="shared" si="104"/>
        <v>293000</v>
      </c>
    </row>
    <row r="773" spans="1:10" s="38" customFormat="1" ht="15" customHeight="1">
      <c r="A773" s="18"/>
      <c r="B773" s="174">
        <v>38</v>
      </c>
      <c r="C773" s="57"/>
      <c r="D773" s="19"/>
      <c r="E773" s="184"/>
      <c r="F773" s="185"/>
      <c r="G773" s="123" t="s">
        <v>72</v>
      </c>
      <c r="H773" s="103">
        <f>SUM(H774:H775)</f>
        <v>639500</v>
      </c>
      <c r="I773" s="103">
        <f>J773-H773</f>
        <v>-346500</v>
      </c>
      <c r="J773" s="104">
        <f>SUM(J774:J775)</f>
        <v>293000</v>
      </c>
    </row>
    <row r="774" spans="1:10" ht="24" customHeight="1">
      <c r="A774" s="16" t="s">
        <v>710</v>
      </c>
      <c r="B774" s="175">
        <v>381</v>
      </c>
      <c r="C774" s="58">
        <v>4</v>
      </c>
      <c r="D774" s="20" t="s">
        <v>39</v>
      </c>
      <c r="E774" s="184"/>
      <c r="F774" s="185"/>
      <c r="G774" s="46" t="s">
        <v>149</v>
      </c>
      <c r="H774" s="135">
        <v>561500</v>
      </c>
      <c r="I774" s="135">
        <f>J774-H774</f>
        <v>-338500</v>
      </c>
      <c r="J774" s="136">
        <v>223000</v>
      </c>
    </row>
    <row r="775" spans="1:10" ht="24" customHeight="1">
      <c r="A775" s="16" t="s">
        <v>711</v>
      </c>
      <c r="B775" s="175">
        <v>381</v>
      </c>
      <c r="C775" s="58">
        <v>1.2</v>
      </c>
      <c r="D775" s="20" t="s">
        <v>39</v>
      </c>
      <c r="E775" s="184"/>
      <c r="F775" s="185"/>
      <c r="G775" s="46" t="s">
        <v>150</v>
      </c>
      <c r="H775" s="135">
        <v>78000</v>
      </c>
      <c r="I775" s="135">
        <f>J775-H775</f>
        <v>-8000</v>
      </c>
      <c r="J775" s="136">
        <v>70000</v>
      </c>
    </row>
    <row r="776" spans="1:10" ht="6" customHeight="1">
      <c r="A776" s="16"/>
      <c r="B776" s="175"/>
      <c r="C776" s="58"/>
      <c r="D776" s="20"/>
      <c r="E776" s="184"/>
      <c r="F776" s="185"/>
      <c r="G776" s="46"/>
      <c r="H776" s="138"/>
      <c r="I776" s="138"/>
      <c r="J776" s="139"/>
    </row>
    <row r="777" spans="1:10" ht="27.75" customHeight="1">
      <c r="A777" s="16"/>
      <c r="B777" s="175"/>
      <c r="C777" s="58"/>
      <c r="D777" s="20"/>
      <c r="E777" s="184">
        <v>4082</v>
      </c>
      <c r="F777" s="185"/>
      <c r="G777" s="123" t="s">
        <v>16</v>
      </c>
      <c r="H777" s="103">
        <f>H779</f>
        <v>25000</v>
      </c>
      <c r="I777" s="103">
        <f>J777-H777</f>
        <v>0</v>
      </c>
      <c r="J777" s="104">
        <f>J779</f>
        <v>25000</v>
      </c>
    </row>
    <row r="778" spans="1:10" ht="5.25" customHeight="1">
      <c r="A778" s="16"/>
      <c r="B778" s="175"/>
      <c r="C778" s="58"/>
      <c r="D778" s="20"/>
      <c r="E778" s="184"/>
      <c r="F778" s="185"/>
      <c r="G778" s="27"/>
      <c r="H778" s="103"/>
      <c r="I778" s="103"/>
      <c r="J778" s="142"/>
    </row>
    <row r="779" spans="1:10" ht="25.5" customHeight="1">
      <c r="A779" s="16"/>
      <c r="B779" s="175"/>
      <c r="C779" s="58"/>
      <c r="D779" s="20"/>
      <c r="E779" s="184"/>
      <c r="F779" s="185" t="s">
        <v>604</v>
      </c>
      <c r="G779" s="47" t="s">
        <v>152</v>
      </c>
      <c r="H779" s="105">
        <f t="shared" ref="H779:J780" si="105">H780</f>
        <v>25000</v>
      </c>
      <c r="I779" s="105">
        <f>J779-H779</f>
        <v>0</v>
      </c>
      <c r="J779" s="106">
        <f t="shared" si="105"/>
        <v>25000</v>
      </c>
    </row>
    <row r="780" spans="1:10" ht="16.5" customHeight="1">
      <c r="A780" s="16"/>
      <c r="B780" s="174">
        <v>3</v>
      </c>
      <c r="C780" s="57"/>
      <c r="D780" s="19"/>
      <c r="E780" s="184"/>
      <c r="F780" s="185"/>
      <c r="G780" s="123" t="s">
        <v>118</v>
      </c>
      <c r="H780" s="103">
        <f t="shared" si="105"/>
        <v>25000</v>
      </c>
      <c r="I780" s="103">
        <f>J780-H780</f>
        <v>0</v>
      </c>
      <c r="J780" s="104">
        <f t="shared" si="105"/>
        <v>25000</v>
      </c>
    </row>
    <row r="781" spans="1:10" ht="14.25" customHeight="1">
      <c r="A781" s="16"/>
      <c r="B781" s="174">
        <v>38</v>
      </c>
      <c r="C781" s="57"/>
      <c r="D781" s="19"/>
      <c r="E781" s="184"/>
      <c r="F781" s="185"/>
      <c r="G781" s="123" t="s">
        <v>72</v>
      </c>
      <c r="H781" s="103">
        <f>H782</f>
        <v>25000</v>
      </c>
      <c r="I781" s="103">
        <f>J781-H781</f>
        <v>0</v>
      </c>
      <c r="J781" s="104">
        <f>J782</f>
        <v>25000</v>
      </c>
    </row>
    <row r="782" spans="1:10" ht="12.75" customHeight="1">
      <c r="A782" s="16" t="s">
        <v>712</v>
      </c>
      <c r="B782" s="175">
        <v>381</v>
      </c>
      <c r="C782" s="58">
        <v>1</v>
      </c>
      <c r="D782" s="20" t="s">
        <v>30</v>
      </c>
      <c r="E782" s="184"/>
      <c r="F782" s="185"/>
      <c r="G782" s="46" t="s">
        <v>73</v>
      </c>
      <c r="H782" s="135">
        <v>25000</v>
      </c>
      <c r="I782" s="135">
        <f>J782-H782</f>
        <v>0</v>
      </c>
      <c r="J782" s="136">
        <v>25000</v>
      </c>
    </row>
    <row r="783" spans="1:10" ht="6" customHeight="1">
      <c r="A783" s="16"/>
      <c r="B783" s="175"/>
      <c r="C783" s="58"/>
      <c r="D783" s="20"/>
      <c r="E783" s="184"/>
      <c r="F783" s="185"/>
      <c r="G783" s="46"/>
      <c r="H783" s="138"/>
      <c r="I783" s="138"/>
      <c r="J783" s="139"/>
    </row>
    <row r="784" spans="1:10" ht="40.5" customHeight="1">
      <c r="A784" s="16"/>
      <c r="B784" s="175"/>
      <c r="C784" s="58"/>
      <c r="D784" s="20"/>
      <c r="E784" s="184">
        <v>4083</v>
      </c>
      <c r="F784" s="185"/>
      <c r="G784" s="168" t="s">
        <v>318</v>
      </c>
      <c r="H784" s="103">
        <f>H786</f>
        <v>25000</v>
      </c>
      <c r="I784" s="103">
        <f>J784-H784</f>
        <v>0</v>
      </c>
      <c r="J784" s="104">
        <f>J786</f>
        <v>25000</v>
      </c>
    </row>
    <row r="785" spans="1:10" ht="5.25" customHeight="1">
      <c r="A785" s="16"/>
      <c r="B785" s="175"/>
      <c r="C785" s="58"/>
      <c r="D785" s="20"/>
      <c r="E785" s="184"/>
      <c r="F785" s="185"/>
      <c r="G785" s="27"/>
      <c r="H785" s="103"/>
      <c r="I785" s="103"/>
      <c r="J785" s="104"/>
    </row>
    <row r="786" spans="1:10" ht="25.5" customHeight="1">
      <c r="A786" s="16"/>
      <c r="B786" s="175"/>
      <c r="C786" s="58"/>
      <c r="D786" s="20"/>
      <c r="E786" s="184"/>
      <c r="F786" s="185" t="s">
        <v>605</v>
      </c>
      <c r="G786" s="47" t="s">
        <v>319</v>
      </c>
      <c r="H786" s="105">
        <f t="shared" ref="H786:J787" si="106">H787</f>
        <v>25000</v>
      </c>
      <c r="I786" s="105">
        <f>J786-H786</f>
        <v>0</v>
      </c>
      <c r="J786" s="106">
        <f t="shared" si="106"/>
        <v>25000</v>
      </c>
    </row>
    <row r="787" spans="1:10" ht="16.5" customHeight="1">
      <c r="A787" s="16"/>
      <c r="B787" s="174">
        <v>3</v>
      </c>
      <c r="C787" s="57"/>
      <c r="D787" s="19"/>
      <c r="E787" s="184"/>
      <c r="F787" s="185"/>
      <c r="G787" s="123" t="s">
        <v>118</v>
      </c>
      <c r="H787" s="103">
        <f t="shared" si="106"/>
        <v>25000</v>
      </c>
      <c r="I787" s="103">
        <f>J787-H787</f>
        <v>0</v>
      </c>
      <c r="J787" s="104">
        <f t="shared" si="106"/>
        <v>25000</v>
      </c>
    </row>
    <row r="788" spans="1:10" ht="14.25" customHeight="1">
      <c r="A788" s="16"/>
      <c r="B788" s="174">
        <v>38</v>
      </c>
      <c r="C788" s="57"/>
      <c r="D788" s="19"/>
      <c r="E788" s="184"/>
      <c r="F788" s="185"/>
      <c r="G788" s="123" t="s">
        <v>72</v>
      </c>
      <c r="H788" s="103">
        <f>H789</f>
        <v>25000</v>
      </c>
      <c r="I788" s="103">
        <f>J788-H788</f>
        <v>0</v>
      </c>
      <c r="J788" s="104">
        <f>J789</f>
        <v>25000</v>
      </c>
    </row>
    <row r="789" spans="1:10" ht="17.25" customHeight="1">
      <c r="A789" s="16" t="s">
        <v>713</v>
      </c>
      <c r="B789" s="175">
        <v>381</v>
      </c>
      <c r="C789" s="58">
        <v>1</v>
      </c>
      <c r="D789" s="20" t="s">
        <v>30</v>
      </c>
      <c r="E789" s="184"/>
      <c r="F789" s="185"/>
      <c r="G789" s="46" t="s">
        <v>73</v>
      </c>
      <c r="H789" s="135">
        <v>25000</v>
      </c>
      <c r="I789" s="135">
        <f>J789-H789</f>
        <v>0</v>
      </c>
      <c r="J789" s="136">
        <v>25000</v>
      </c>
    </row>
    <row r="790" spans="1:10" ht="5.25" customHeight="1">
      <c r="A790" s="16"/>
      <c r="B790" s="175"/>
      <c r="C790" s="127"/>
      <c r="D790" s="20"/>
      <c r="E790" s="184"/>
      <c r="F790" s="185"/>
      <c r="G790" s="46"/>
      <c r="H790" s="107"/>
      <c r="I790" s="107"/>
      <c r="J790" s="253"/>
    </row>
    <row r="791" spans="1:10" ht="45.75" thickBot="1">
      <c r="A791" s="305"/>
      <c r="B791" s="306"/>
      <c r="C791" s="307"/>
      <c r="D791" s="308"/>
      <c r="E791" s="307"/>
      <c r="F791" s="308"/>
      <c r="G791" s="309" t="s">
        <v>102</v>
      </c>
      <c r="H791" s="310">
        <f>H530+H340+H241+H10</f>
        <v>24443000</v>
      </c>
      <c r="I791" s="310">
        <f>J791-H791</f>
        <v>-412400</v>
      </c>
      <c r="J791" s="311">
        <f>J530+J340+J241+J10</f>
        <v>24030600</v>
      </c>
    </row>
    <row r="792" spans="1:10" ht="13.5" thickTop="1">
      <c r="H792" s="99"/>
      <c r="I792" s="41"/>
      <c r="J792" s="40"/>
    </row>
    <row r="793" spans="1:10" ht="9.75" customHeight="1"/>
    <row r="794" spans="1:10">
      <c r="G794" s="187" t="s">
        <v>609</v>
      </c>
    </row>
    <row r="795" spans="1:10">
      <c r="A795" s="188"/>
      <c r="B795" s="188"/>
      <c r="C795" s="188"/>
      <c r="D795" s="188"/>
      <c r="E795" s="188"/>
      <c r="F795" s="188"/>
      <c r="G795" s="188" t="s">
        <v>610</v>
      </c>
    </row>
    <row r="796" spans="1:10">
      <c r="G796" s="188" t="s">
        <v>611</v>
      </c>
    </row>
    <row r="797" spans="1:10">
      <c r="G797" s="188" t="s">
        <v>612</v>
      </c>
    </row>
    <row r="798" spans="1:10">
      <c r="G798" s="188" t="s">
        <v>613</v>
      </c>
    </row>
    <row r="799" spans="1:10">
      <c r="G799" s="188" t="s">
        <v>614</v>
      </c>
    </row>
    <row r="800" spans="1:10" ht="22.5">
      <c r="G800" s="189" t="s">
        <v>615</v>
      </c>
    </row>
    <row r="801" spans="7:9">
      <c r="G801" s="188" t="s">
        <v>616</v>
      </c>
    </row>
    <row r="802" spans="7:9">
      <c r="G802" s="188" t="s">
        <v>617</v>
      </c>
    </row>
    <row r="804" spans="7:9">
      <c r="I804" s="228"/>
    </row>
  </sheetData>
  <mergeCells count="4">
    <mergeCell ref="A2:J2"/>
    <mergeCell ref="A4:J5"/>
    <mergeCell ref="A6:G6"/>
    <mergeCell ref="A3:F3"/>
  </mergeCells>
  <phoneticPr fontId="45" type="noConversion"/>
  <pageMargins left="0.9055118110236221" right="0.74803149606299213" top="1.0236220472440944" bottom="0.98425196850393704" header="0.47244094488188981" footer="0.51181102362204722"/>
  <pageSetup paperSize="9" firstPageNumber="8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F25" sqref="F25"/>
    </sheetView>
  </sheetViews>
  <sheetFormatPr defaultRowHeight="12.75"/>
  <cols>
    <col min="1" max="1" width="1" customWidth="1"/>
    <col min="2" max="2" width="4.5703125" customWidth="1"/>
    <col min="3" max="3" width="5.140625" customWidth="1"/>
    <col min="4" max="4" width="5.5703125" customWidth="1"/>
    <col min="5" max="5" width="42.5703125" customWidth="1"/>
    <col min="6" max="6" width="24.5703125" customWidth="1"/>
  </cols>
  <sheetData>
    <row r="1" spans="1:11">
      <c r="A1" s="361" t="s">
        <v>732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20.25" customHeight="1">
      <c r="A5" s="382" t="s">
        <v>42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11" ht="12.75" customHeight="1">
      <c r="B6" s="35"/>
      <c r="C6" s="35"/>
      <c r="D6" s="35"/>
      <c r="E6" s="35"/>
      <c r="F6" s="35"/>
    </row>
    <row r="7" spans="1:11" ht="45" customHeight="1">
      <c r="A7" s="381" t="s">
        <v>690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12.75" customHeight="1">
      <c r="B8" s="34"/>
      <c r="C8" s="34"/>
      <c r="D8" s="34"/>
      <c r="E8" s="34"/>
      <c r="F8" s="34"/>
    </row>
    <row r="9" spans="1:11" ht="21" customHeight="1">
      <c r="A9" s="382" t="s">
        <v>43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</row>
    <row r="10" spans="1:11">
      <c r="E10" s="10"/>
    </row>
    <row r="11" spans="1:11" ht="24" customHeight="1">
      <c r="A11" s="381" t="s">
        <v>522</v>
      </c>
      <c r="B11" s="375"/>
      <c r="C11" s="375"/>
      <c r="D11" s="375"/>
      <c r="E11" s="375"/>
      <c r="F11" s="375"/>
      <c r="G11" s="375"/>
      <c r="H11" s="375"/>
      <c r="I11" s="375"/>
      <c r="J11" s="375"/>
    </row>
    <row r="12" spans="1:11">
      <c r="E12" s="10"/>
    </row>
    <row r="13" spans="1:11">
      <c r="E13" s="10"/>
    </row>
    <row r="14" spans="1:11">
      <c r="E14" s="10"/>
    </row>
    <row r="15" spans="1:11" ht="15.75" customHeight="1">
      <c r="A15" s="384" t="s">
        <v>44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</row>
    <row r="16" spans="1:11" ht="15">
      <c r="B16" s="36"/>
      <c r="C16" s="36"/>
      <c r="D16" s="36"/>
      <c r="E16" s="37"/>
      <c r="F16" s="36"/>
    </row>
    <row r="17" spans="2:10" ht="15.75" customHeight="1">
      <c r="B17" s="379" t="s">
        <v>523</v>
      </c>
      <c r="C17" s="379"/>
      <c r="D17" s="379"/>
      <c r="E17" s="379"/>
      <c r="F17" s="379"/>
    </row>
    <row r="18" spans="2:10" ht="15.75" customHeight="1">
      <c r="B18" s="379" t="s">
        <v>691</v>
      </c>
      <c r="C18" s="379"/>
      <c r="D18" s="379"/>
      <c r="E18" s="379"/>
      <c r="F18" s="379"/>
      <c r="G18" s="380"/>
      <c r="H18" s="380"/>
      <c r="I18" s="380"/>
      <c r="J18" s="380"/>
    </row>
    <row r="19" spans="2:10" ht="15.75" customHeight="1">
      <c r="B19" s="379" t="s">
        <v>692</v>
      </c>
      <c r="C19" s="379"/>
      <c r="D19" s="379"/>
      <c r="E19" s="379"/>
      <c r="F19" s="379"/>
      <c r="G19" s="380"/>
      <c r="H19" s="380"/>
      <c r="I19" s="380"/>
      <c r="J19" s="380"/>
    </row>
  </sheetData>
  <mergeCells count="9">
    <mergeCell ref="B19:J19"/>
    <mergeCell ref="B18:J18"/>
    <mergeCell ref="B17:F17"/>
    <mergeCell ref="A11:J11"/>
    <mergeCell ref="A1:K1"/>
    <mergeCell ref="A5:K5"/>
    <mergeCell ref="A9:K9"/>
    <mergeCell ref="A15:K15"/>
    <mergeCell ref="A7:K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rstPageNumber="32" orientation="landscape" useFirstPageNumber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11</vt:i4>
      </vt:variant>
    </vt:vector>
  </HeadingPairs>
  <TitlesOfParts>
    <vt:vector size="17" baseType="lpstr">
      <vt:lpstr>Opci dio</vt:lpstr>
      <vt:lpstr>Prihodi</vt:lpstr>
      <vt:lpstr>Rashodi</vt:lpstr>
      <vt:lpstr>Racun zaduzivanja</vt:lpstr>
      <vt:lpstr>Posebni dio</vt:lpstr>
      <vt:lpstr>Zadnja</vt:lpstr>
      <vt:lpstr>Prihodi!Ispis_naslova</vt:lpstr>
      <vt:lpstr>'Racun zaduzivanja'!Ispis_naslova</vt:lpstr>
      <vt:lpstr>Rashodi!Ispis_naslova</vt:lpstr>
      <vt:lpstr>Numeracija</vt:lpstr>
      <vt:lpstr>Odjeljak</vt:lpstr>
      <vt:lpstr>'Posebni dio'!Podrucje_ispisa</vt:lpstr>
      <vt:lpstr>'Racun zaduzivanja'!Podrucje_ispisa</vt:lpstr>
      <vt:lpstr>Podskupina</vt:lpstr>
      <vt:lpstr>Skupina</vt:lpstr>
      <vt:lpstr>Vrsta</vt:lpstr>
      <vt:lpstr>Zaglavlje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Pepić</dc:creator>
  <cp:lastModifiedBy>Dalibor</cp:lastModifiedBy>
  <cp:lastPrinted>2014-05-15T06:39:41Z</cp:lastPrinted>
  <dcterms:created xsi:type="dcterms:W3CDTF">2003-10-24T14:12:29Z</dcterms:created>
  <dcterms:modified xsi:type="dcterms:W3CDTF">2014-05-15T06:39:47Z</dcterms:modified>
</cp:coreProperties>
</file>